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8_{9BFA6B14-E9AE-4BB0-B32F-A7128D445882}" xr6:coauthVersionLast="36" xr6:coauthVersionMax="36" xr10:uidLastSave="{00000000-0000-0000-0000-000000000000}"/>
  <bookViews>
    <workbookView xWindow="0" yWindow="0" windowWidth="15345" windowHeight="3780" tabRatio="671" xr2:uid="{A9B3FD4A-663E-4618-A82C-8921791BD4DB}"/>
  </bookViews>
  <sheets>
    <sheet name="Planilha1" sheetId="1" r:id="rId1"/>
    <sheet name="Planilha2" sheetId="6" r:id="rId2"/>
  </sheets>
  <definedNames>
    <definedName name="aporte">Planilha1!$C$14</definedName>
    <definedName name="patrimonio">Planilha1!$C$17</definedName>
    <definedName name="qtd_anos">Planilha1!$C$15</definedName>
    <definedName name="rendimento_carteira">Planilha1!$C$9</definedName>
    <definedName name="salario">Planilha1!$C$8</definedName>
    <definedName name="taxa_mensal">Planilha1!$C$16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3" i="6"/>
  <c r="C23" i="1"/>
  <c r="D23" i="1" s="1"/>
  <c r="C24" i="1"/>
  <c r="D24" i="1" s="1"/>
  <c r="C25" i="1"/>
  <c r="D25" i="1" s="1"/>
  <c r="C26" i="1"/>
  <c r="D26" i="1" s="1"/>
  <c r="C22" i="1"/>
  <c r="C30" i="1"/>
  <c r="C34" i="1" l="1"/>
  <c r="D36" i="1" l="1"/>
  <c r="D39" i="1"/>
  <c r="D35" i="1"/>
  <c r="D37" i="1"/>
  <c r="D38" i="1"/>
  <c r="G4" i="6"/>
  <c r="D34" i="1" l="1"/>
  <c r="D22" i="1"/>
  <c r="C17" i="1"/>
  <c r="C18" i="1" s="1"/>
  <c r="C10" i="1"/>
  <c r="D40" i="1" l="1"/>
</calcChain>
</file>

<file path=xl/sharedStrings.xml><?xml version="1.0" encoding="utf-8"?>
<sst xmlns="http://schemas.openxmlformats.org/spreadsheetml/2006/main" count="71" uniqueCount="36">
  <si>
    <t>Quanto investir por mês?</t>
  </si>
  <si>
    <t>Por quantos anos?</t>
  </si>
  <si>
    <t>Taxa de rendimento mensal?</t>
  </si>
  <si>
    <t>INVESTIMENTO MENSAL</t>
  </si>
  <si>
    <t>Patrimônio acumulado?</t>
  </si>
  <si>
    <t>Quanto em 2 Anos ?</t>
  </si>
  <si>
    <t>Quanto em 5 Anos ?</t>
  </si>
  <si>
    <t>Quanto em 10 Anos ?</t>
  </si>
  <si>
    <t>Quanto em 20 Anos ?</t>
  </si>
  <si>
    <t>Quanto em 30 Anos ?</t>
  </si>
  <si>
    <t>CENÁRIOS</t>
  </si>
  <si>
    <t>Dividendo mesal?</t>
  </si>
  <si>
    <t>Dividendo</t>
  </si>
  <si>
    <t>Salário</t>
  </si>
  <si>
    <t>Rendimento da carteira</t>
  </si>
  <si>
    <t>Sugestão de investimento</t>
  </si>
  <si>
    <t>CONFIGURAÇÕES</t>
  </si>
  <si>
    <t>PERFIL</t>
  </si>
  <si>
    <t>TIPO DE FII</t>
  </si>
  <si>
    <t>PAPEL</t>
  </si>
  <si>
    <t>TIJOLO</t>
  </si>
  <si>
    <t>FOFs</t>
  </si>
  <si>
    <t>DESENVOLVIMENTO</t>
  </si>
  <si>
    <t>Pecentual Sugerido</t>
  </si>
  <si>
    <t>valores</t>
  </si>
  <si>
    <t>TOTAL</t>
  </si>
  <si>
    <t>CHAVE</t>
  </si>
  <si>
    <t>%</t>
  </si>
  <si>
    <t>Conservador</t>
  </si>
  <si>
    <t>HÍBRIDOS</t>
  </si>
  <si>
    <t>HOTELARIAS</t>
  </si>
  <si>
    <t>Moderado</t>
  </si>
  <si>
    <t>Moderado-TIJOLO</t>
  </si>
  <si>
    <t>Agressivo</t>
  </si>
  <si>
    <t>VALOR A SER INVESTIDO AO MÊS</t>
  </si>
  <si>
    <t>CONSERVADOR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</si>
</sst>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rgb="FF9C57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339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CFCF3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 tint="-0.24994659260841701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0" fillId="0" borderId="8" xfId="0" applyBorder="1"/>
    <xf numFmtId="0" fontId="4" fillId="0" borderId="0" xfId="0" applyFont="1" applyBorder="1"/>
    <xf numFmtId="0" fontId="5" fillId="3" borderId="7" xfId="0" applyFont="1" applyFill="1" applyBorder="1" applyAlignment="1">
      <alignment horizontal="center"/>
    </xf>
    <xf numFmtId="9" fontId="0" fillId="0" borderId="0" xfId="0" applyNumberFormat="1"/>
    <xf numFmtId="0" fontId="7" fillId="5" borderId="15" xfId="0" applyFont="1" applyFill="1" applyBorder="1" applyAlignment="1">
      <alignment horizontal="left" indent="3"/>
    </xf>
    <xf numFmtId="8" fontId="7" fillId="5" borderId="16" xfId="0" applyNumberFormat="1" applyFont="1" applyFill="1" applyBorder="1" applyAlignment="1">
      <alignment horizontal="left" indent="3"/>
    </xf>
    <xf numFmtId="8" fontId="7" fillId="5" borderId="17" xfId="0" applyNumberFormat="1" applyFont="1" applyFill="1" applyBorder="1" applyAlignment="1">
      <alignment horizontal="left" indent="3"/>
    </xf>
    <xf numFmtId="0" fontId="7" fillId="5" borderId="18" xfId="0" applyFont="1" applyFill="1" applyBorder="1" applyAlignment="1">
      <alignment horizontal="left" indent="3"/>
    </xf>
    <xf numFmtId="8" fontId="7" fillId="5" borderId="19" xfId="0" applyNumberFormat="1" applyFont="1" applyFill="1" applyBorder="1" applyAlignment="1">
      <alignment horizontal="left" indent="3"/>
    </xf>
    <xf numFmtId="8" fontId="7" fillId="5" borderId="20" xfId="0" applyNumberFormat="1" applyFont="1" applyFill="1" applyBorder="1" applyAlignment="1">
      <alignment horizontal="left" indent="3"/>
    </xf>
    <xf numFmtId="0" fontId="0" fillId="0" borderId="7" xfId="0" applyBorder="1"/>
    <xf numFmtId="0" fontId="7" fillId="5" borderId="21" xfId="0" applyFont="1" applyFill="1" applyBorder="1" applyAlignment="1">
      <alignment horizontal="left" indent="3"/>
    </xf>
    <xf numFmtId="8" fontId="7" fillId="5" borderId="22" xfId="0" applyNumberFormat="1" applyFont="1" applyFill="1" applyBorder="1" applyAlignment="1">
      <alignment horizontal="left" indent="3"/>
    </xf>
    <xf numFmtId="8" fontId="7" fillId="5" borderId="23" xfId="0" applyNumberFormat="1" applyFont="1" applyFill="1" applyBorder="1" applyAlignment="1">
      <alignment horizontal="left" indent="3"/>
    </xf>
    <xf numFmtId="164" fontId="9" fillId="0" borderId="4" xfId="1" applyNumberFormat="1" applyFont="1" applyBorder="1" applyAlignment="1">
      <alignment horizontal="center"/>
    </xf>
    <xf numFmtId="1" fontId="9" fillId="0" borderId="6" xfId="0" applyNumberFormat="1" applyFont="1" applyBorder="1" applyAlignment="1">
      <alignment horizontal="center"/>
    </xf>
    <xf numFmtId="10" fontId="9" fillId="0" borderId="6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 indent="2"/>
    </xf>
    <xf numFmtId="0" fontId="8" fillId="0" borderId="5" xfId="0" applyFont="1" applyBorder="1" applyAlignment="1">
      <alignment horizontal="left" indent="2"/>
    </xf>
    <xf numFmtId="0" fontId="8" fillId="0" borderId="9" xfId="0" applyFont="1" applyBorder="1" applyAlignment="1">
      <alignment horizontal="left" indent="2"/>
    </xf>
    <xf numFmtId="0" fontId="8" fillId="0" borderId="11" xfId="0" applyFont="1" applyBorder="1" applyAlignment="1">
      <alignment horizontal="left" indent="2"/>
    </xf>
    <xf numFmtId="0" fontId="2" fillId="2" borderId="0" xfId="3"/>
    <xf numFmtId="164" fontId="0" fillId="0" borderId="0" xfId="0" applyNumberFormat="1"/>
    <xf numFmtId="0" fontId="2" fillId="2" borderId="0" xfId="3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2" applyNumberFormat="1" applyFont="1" applyAlignment="1">
      <alignment horizontal="center"/>
    </xf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7" borderId="0" xfId="0" applyFill="1" applyAlignment="1">
      <alignment horizontal="left"/>
    </xf>
    <xf numFmtId="164" fontId="0" fillId="7" borderId="0" xfId="0" applyNumberFormat="1" applyFill="1"/>
    <xf numFmtId="0" fontId="9" fillId="4" borderId="24" xfId="0" applyFont="1" applyFill="1" applyBorder="1" applyAlignment="1">
      <alignment horizontal="left" indent="2"/>
    </xf>
    <xf numFmtId="8" fontId="9" fillId="4" borderId="25" xfId="0" applyNumberFormat="1" applyFont="1" applyFill="1" applyBorder="1" applyAlignment="1">
      <alignment horizontal="center"/>
    </xf>
    <xf numFmtId="0" fontId="9" fillId="4" borderId="18" xfId="0" applyFont="1" applyFill="1" applyBorder="1" applyAlignment="1">
      <alignment horizontal="left" indent="2"/>
    </xf>
    <xf numFmtId="8" fontId="9" fillId="4" borderId="20" xfId="0" applyNumberFormat="1" applyFont="1" applyFill="1" applyBorder="1" applyAlignment="1">
      <alignment horizontal="center"/>
    </xf>
    <xf numFmtId="0" fontId="10" fillId="8" borderId="0" xfId="0" applyFont="1" applyFill="1"/>
    <xf numFmtId="0" fontId="10" fillId="8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1" fillId="0" borderId="26" xfId="0" applyFont="1" applyBorder="1"/>
    <xf numFmtId="0" fontId="11" fillId="0" borderId="26" xfId="0" applyFont="1" applyBorder="1" applyAlignment="1">
      <alignment horizontal="center"/>
    </xf>
    <xf numFmtId="9" fontId="11" fillId="0" borderId="26" xfId="0" applyNumberFormat="1" applyFont="1" applyBorder="1" applyAlignment="1">
      <alignment horizontal="center"/>
    </xf>
    <xf numFmtId="0" fontId="11" fillId="9" borderId="0" xfId="0" applyFont="1" applyFill="1"/>
    <xf numFmtId="0" fontId="11" fillId="9" borderId="0" xfId="0" applyFont="1" applyFill="1" applyAlignment="1">
      <alignment horizontal="center"/>
    </xf>
    <xf numFmtId="9" fontId="11" fillId="9" borderId="0" xfId="0" applyNumberFormat="1" applyFont="1" applyFill="1" applyAlignment="1">
      <alignment horizontal="center"/>
    </xf>
    <xf numFmtId="0" fontId="12" fillId="0" borderId="0" xfId="0" applyFont="1" applyFill="1"/>
    <xf numFmtId="9" fontId="12" fillId="0" borderId="0" xfId="0" applyNumberFormat="1" applyFont="1" applyFill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7" xfId="0" applyFont="1" applyFill="1" applyBorder="1"/>
    <xf numFmtId="0" fontId="6" fillId="6" borderId="0" xfId="0" applyFont="1" applyFill="1"/>
    <xf numFmtId="0" fontId="0" fillId="6" borderId="0" xfId="0" applyFill="1"/>
    <xf numFmtId="164" fontId="9" fillId="0" borderId="10" xfId="1" applyNumberFormat="1" applyFont="1" applyBorder="1" applyAlignment="1">
      <alignment horizontal="center"/>
    </xf>
    <xf numFmtId="9" fontId="9" fillId="0" borderId="12" xfId="0" applyNumberFormat="1" applyFont="1" applyBorder="1" applyAlignment="1">
      <alignment horizontal="center"/>
    </xf>
    <xf numFmtId="0" fontId="8" fillId="4" borderId="13" xfId="0" applyFont="1" applyFill="1" applyBorder="1" applyAlignment="1">
      <alignment horizontal="left" indent="2"/>
    </xf>
    <xf numFmtId="164" fontId="9" fillId="4" borderId="14" xfId="0" applyNumberFormat="1" applyFont="1" applyFill="1" applyBorder="1" applyAlignment="1">
      <alignment horizontal="center"/>
    </xf>
  </cellXfs>
  <cellStyles count="4">
    <cellStyle name="Bom" xfId="3" builtinId="26"/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CFCF35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Planilha1!$C$34:$C$39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1-40DB-A185-85FFE22EA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4.sv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306736</xdr:colOff>
      <xdr:row>0</xdr:row>
      <xdr:rowOff>104543</xdr:rowOff>
    </xdr:from>
    <xdr:ext cx="7512982" cy="856501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7DD26E26-F773-4100-A75C-FE0444055306}"/>
            </a:ext>
          </a:extLst>
        </xdr:cNvPr>
        <xdr:cNvSpPr txBox="1"/>
      </xdr:nvSpPr>
      <xdr:spPr>
        <a:xfrm>
          <a:off x="306736" y="104543"/>
          <a:ext cx="7512982" cy="856501"/>
        </a:xfrm>
        <a:prstGeom prst="rect">
          <a:avLst/>
        </a:prstGeom>
        <a:solidFill>
          <a:srgbClr val="33996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100" baseline="0"/>
            <a:t>      </a:t>
          </a:r>
          <a:r>
            <a:rPr lang="pt-BR" sz="2800" b="1" baseline="0">
              <a:solidFill>
                <a:schemeClr val="bg1"/>
              </a:solidFill>
              <a:latin typeface="Broadway" panose="04040905080B02020502" pitchFamily="82" charset="0"/>
            </a:rPr>
            <a:t>INVEST</a:t>
          </a:r>
          <a:r>
            <a:rPr lang="pt-BR" sz="2800" b="1" baseline="0">
              <a:solidFill>
                <a:schemeClr val="bg1"/>
              </a:solidFill>
            </a:rPr>
            <a:t> AÍ</a:t>
          </a:r>
          <a:endParaRPr lang="pt-BR" sz="2400" b="1" baseline="0">
            <a:solidFill>
              <a:schemeClr val="bg1"/>
            </a:solidFill>
          </a:endParaRPr>
        </a:p>
        <a:p>
          <a:pPr algn="ctr"/>
          <a:endParaRPr lang="pt-BR" sz="1100" b="1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1</xdr:col>
      <xdr:colOff>1404694</xdr:colOff>
      <xdr:row>0</xdr:row>
      <xdr:rowOff>120755</xdr:rowOff>
    </xdr:from>
    <xdr:to>
      <xdr:col>1</xdr:col>
      <xdr:colOff>2244186</xdr:colOff>
      <xdr:row>4</xdr:row>
      <xdr:rowOff>40399</xdr:rowOff>
    </xdr:to>
    <xdr:pic>
      <xdr:nvPicPr>
        <xdr:cNvPr id="7" name="Gráfico 6" descr="Cofrinho">
          <a:extLst>
            <a:ext uri="{FF2B5EF4-FFF2-40B4-BE49-F238E27FC236}">
              <a16:creationId xmlns:a16="http://schemas.microsoft.com/office/drawing/2014/main" id="{2BD189C7-592C-46ED-9204-ECE04EF9B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71340" y="120755"/>
          <a:ext cx="839492" cy="663059"/>
        </a:xfrm>
        <a:prstGeom prst="rect">
          <a:avLst/>
        </a:prstGeom>
      </xdr:spPr>
    </xdr:pic>
    <xdr:clientData/>
  </xdr:twoCellAnchor>
  <xdr:twoCellAnchor>
    <xdr:from>
      <xdr:col>0</xdr:col>
      <xdr:colOff>749156</xdr:colOff>
      <xdr:row>41</xdr:row>
      <xdr:rowOff>126767</xdr:rowOff>
    </xdr:from>
    <xdr:to>
      <xdr:col>4</xdr:col>
      <xdr:colOff>59530</xdr:colOff>
      <xdr:row>55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F801CA-478C-4FEB-AB16-408074770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234009</xdr:colOff>
      <xdr:row>7</xdr:row>
      <xdr:rowOff>33745</xdr:rowOff>
    </xdr:from>
    <xdr:to>
      <xdr:col>3</xdr:col>
      <xdr:colOff>1422042</xdr:colOff>
      <xdr:row>16</xdr:row>
      <xdr:rowOff>23926</xdr:rowOff>
    </xdr:to>
    <xdr:pic>
      <xdr:nvPicPr>
        <xdr:cNvPr id="13" name="Gráfico 12" descr="Tendência ascendente">
          <a:extLst>
            <a:ext uri="{FF2B5EF4-FFF2-40B4-BE49-F238E27FC236}">
              <a16:creationId xmlns:a16="http://schemas.microsoft.com/office/drawing/2014/main" id="{1A75333D-F776-44C2-89CB-46C89BCB8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552706" y="1536280"/>
          <a:ext cx="1188033" cy="1989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4BA4-6BD9-4EF3-82B9-EB11BB7C498E}">
  <dimension ref="A1:H85"/>
  <sheetViews>
    <sheetView showGridLines="0" tabSelected="1" zoomScale="107" zoomScaleNormal="100" workbookViewId="0">
      <selection activeCell="E12" sqref="E12"/>
    </sheetView>
  </sheetViews>
  <sheetFormatPr defaultColWidth="0" defaultRowHeight="15" zeroHeight="1"/>
  <cols>
    <col min="1" max="1" width="11.5703125" customWidth="1"/>
    <col min="2" max="2" width="42.42578125" customWidth="1"/>
    <col min="3" max="3" width="40.5703125" customWidth="1"/>
    <col min="4" max="4" width="23.28515625" customWidth="1"/>
    <col min="5" max="5" width="8" customWidth="1"/>
    <col min="6" max="6" width="15.28515625" hidden="1" customWidth="1"/>
    <col min="7" max="7" width="9.140625" hidden="1" customWidth="1"/>
    <col min="8" max="8" width="10" hidden="1" customWidth="1"/>
    <col min="9" max="16384" width="9.140625" hidden="1"/>
  </cols>
  <sheetData>
    <row r="1" spans="2:3"/>
    <row r="2" spans="2:3"/>
    <row r="3" spans="2:3"/>
    <row r="4" spans="2:3"/>
    <row r="5" spans="2:3"/>
    <row r="6" spans="2:3"/>
    <row r="7" spans="2:3" ht="30" customHeight="1">
      <c r="B7" s="54" t="s">
        <v>16</v>
      </c>
      <c r="C7" s="55"/>
    </row>
    <row r="8" spans="2:3" ht="15.75">
      <c r="B8" s="21" t="s">
        <v>13</v>
      </c>
      <c r="C8" s="56">
        <v>2000</v>
      </c>
    </row>
    <row r="9" spans="2:3" ht="15.75">
      <c r="B9" s="22" t="s">
        <v>14</v>
      </c>
      <c r="C9" s="57">
        <v>8.0000000000000002E-3</v>
      </c>
    </row>
    <row r="10" spans="2:3" ht="15.75">
      <c r="B10" s="58" t="s">
        <v>15</v>
      </c>
      <c r="C10" s="59">
        <f>C8*30%</f>
        <v>600</v>
      </c>
    </row>
    <row r="11" spans="2:3"/>
    <row r="12" spans="2:3"/>
    <row r="13" spans="2:3" ht="33" customHeight="1">
      <c r="B13" s="51" t="s">
        <v>3</v>
      </c>
      <c r="C13" s="52"/>
    </row>
    <row r="14" spans="2:3" ht="15.75">
      <c r="B14" s="19" t="s">
        <v>0</v>
      </c>
      <c r="C14" s="16">
        <v>600</v>
      </c>
    </row>
    <row r="15" spans="2:3" ht="15.75">
      <c r="B15" s="20" t="s">
        <v>1</v>
      </c>
      <c r="C15" s="17">
        <v>5</v>
      </c>
    </row>
    <row r="16" spans="2:3" ht="15.75">
      <c r="B16" s="20" t="s">
        <v>2</v>
      </c>
      <c r="C16" s="18">
        <v>1.0789999999999999E-2</v>
      </c>
    </row>
    <row r="17" spans="1:6" ht="15.75">
      <c r="B17" s="34" t="s">
        <v>4</v>
      </c>
      <c r="C17" s="35">
        <f>FV(taxa_mensal,qtd_anos*12,aporte*-1)</f>
        <v>50266.148399092584</v>
      </c>
    </row>
    <row r="18" spans="1:6" ht="15.75">
      <c r="B18" s="36" t="s">
        <v>11</v>
      </c>
      <c r="C18" s="37">
        <f>patrimonio*rendimento_carteira</f>
        <v>402.12918719274069</v>
      </c>
    </row>
    <row r="19" spans="1:6">
      <c r="F19" s="1"/>
    </row>
    <row r="20" spans="1:6">
      <c r="D20" s="2"/>
      <c r="F20" s="1"/>
    </row>
    <row r="21" spans="1:6" ht="24" customHeight="1">
      <c r="B21" s="51" t="s">
        <v>10</v>
      </c>
      <c r="C21" s="53"/>
      <c r="D21" s="4" t="s">
        <v>12</v>
      </c>
    </row>
    <row r="22" spans="1:6" ht="17.25">
      <c r="A22" s="3">
        <v>2</v>
      </c>
      <c r="B22" s="13" t="s">
        <v>5</v>
      </c>
      <c r="C22" s="14">
        <f>FV(taxa_mensal,$A22*12,aporte*-1)</f>
        <v>16336.57637858713</v>
      </c>
      <c r="D22" s="15">
        <f>C22*rendimento_carteira</f>
        <v>130.69261102869703</v>
      </c>
    </row>
    <row r="23" spans="1:6" ht="17.25">
      <c r="A23" s="3">
        <v>5</v>
      </c>
      <c r="B23" s="6" t="s">
        <v>6</v>
      </c>
      <c r="C23" s="7">
        <f>FV(taxa_mensal,$A23*12,aporte*-1)</f>
        <v>50266.148399092584</v>
      </c>
      <c r="D23" s="8">
        <f>C23*rendimento_carteira</f>
        <v>402.12918719274069</v>
      </c>
    </row>
    <row r="24" spans="1:6" ht="17.25">
      <c r="A24" s="3">
        <v>10</v>
      </c>
      <c r="B24" s="6" t="s">
        <v>7</v>
      </c>
      <c r="C24" s="7">
        <f>FV(taxa_mensal,$A24*12,aporte*-1)</f>
        <v>145970.52751810331</v>
      </c>
      <c r="D24" s="8">
        <f>C24*rendimento_carteira</f>
        <v>1167.7642201448264</v>
      </c>
    </row>
    <row r="25" spans="1:6" ht="17.25">
      <c r="A25" s="3">
        <v>20</v>
      </c>
      <c r="B25" s="6" t="s">
        <v>8</v>
      </c>
      <c r="C25" s="7">
        <f>FV(taxa_mensal,$A25*12,aporte*-1)</f>
        <v>675119.04005824833</v>
      </c>
      <c r="D25" s="8">
        <f>C25*rendimento_carteira</f>
        <v>5400.9523204659863</v>
      </c>
    </row>
    <row r="26" spans="1:6" ht="17.25">
      <c r="A26" s="3">
        <v>30</v>
      </c>
      <c r="B26" s="9" t="s">
        <v>9</v>
      </c>
      <c r="C26" s="10">
        <f>FV(taxa_mensal,$A26*12,aporte*-1)</f>
        <v>2593301.7930028285</v>
      </c>
      <c r="D26" s="11">
        <f>C26*rendimento_carteira</f>
        <v>20746.414344022629</v>
      </c>
    </row>
    <row r="27" spans="1:6">
      <c r="C27" s="12"/>
      <c r="D27" s="12"/>
    </row>
    <row r="28" spans="1:6"/>
    <row r="29" spans="1:6">
      <c r="B29" s="23" t="s">
        <v>17</v>
      </c>
      <c r="C29" s="25" t="s">
        <v>35</v>
      </c>
      <c r="D29" s="23"/>
    </row>
    <row r="30" spans="1:6">
      <c r="B30" t="s">
        <v>34</v>
      </c>
      <c r="C30" s="26">
        <f>aporte</f>
        <v>600</v>
      </c>
    </row>
    <row r="31" spans="1:6"/>
    <row r="32" spans="1:6"/>
    <row r="33" spans="2:4">
      <c r="B33" s="30" t="s">
        <v>18</v>
      </c>
      <c r="C33" s="30" t="s">
        <v>23</v>
      </c>
      <c r="D33" s="31" t="s">
        <v>24</v>
      </c>
    </row>
    <row r="34" spans="2:4">
      <c r="B34" s="27" t="s">
        <v>19</v>
      </c>
      <c r="C34" s="28">
        <f>VLOOKUP($C$29&amp;"-"&amp;B34,Planilha2!$A:$D,4,FALSE)</f>
        <v>0.3</v>
      </c>
      <c r="D34" s="24">
        <f>C34*$C$30</f>
        <v>180</v>
      </c>
    </row>
    <row r="35" spans="2:4">
      <c r="B35" s="27" t="s">
        <v>20</v>
      </c>
      <c r="C35" s="28">
        <f>VLOOKUP($C$29&amp;"-"&amp;B35,Planilha2!$A:$D,4,FALSE)</f>
        <v>0.5</v>
      </c>
      <c r="D35" s="24">
        <f t="shared" ref="D35:D38" si="0">C35*$C$30</f>
        <v>300</v>
      </c>
    </row>
    <row r="36" spans="2:4">
      <c r="B36" s="27" t="s">
        <v>29</v>
      </c>
      <c r="C36" s="28">
        <f>VLOOKUP($C$29&amp;"-"&amp;B36,Planilha2!$A:$D,4,FALSE)</f>
        <v>0.1</v>
      </c>
      <c r="D36" s="24">
        <f t="shared" si="0"/>
        <v>60</v>
      </c>
    </row>
    <row r="37" spans="2:4">
      <c r="B37" s="27" t="s">
        <v>21</v>
      </c>
      <c r="C37" s="28">
        <f>VLOOKUP($C$29&amp;"-"&amp;B37,Planilha2!$A:$D,4,FALSE)</f>
        <v>0.1</v>
      </c>
      <c r="D37" s="24">
        <f t="shared" si="0"/>
        <v>60</v>
      </c>
    </row>
    <row r="38" spans="2:4">
      <c r="B38" s="27" t="s">
        <v>22</v>
      </c>
      <c r="C38" s="28">
        <f>VLOOKUP($C$29&amp;"-"&amp;B38,Planilha2!$A:$D,4,FALSE)</f>
        <v>0</v>
      </c>
      <c r="D38" s="24">
        <f t="shared" si="0"/>
        <v>0</v>
      </c>
    </row>
    <row r="39" spans="2:4">
      <c r="B39" s="27" t="s">
        <v>30</v>
      </c>
      <c r="C39" s="28">
        <f>VLOOKUP($C$29&amp;"-"&amp;B39,Planilha2!$A:$D,4,FALSE)</f>
        <v>0</v>
      </c>
      <c r="D39" s="24">
        <f>C39*$C$30</f>
        <v>0</v>
      </c>
    </row>
    <row r="40" spans="2:4">
      <c r="B40" s="32" t="s">
        <v>25</v>
      </c>
      <c r="C40" s="29"/>
      <c r="D40" s="33">
        <f>SUM(D34:D39)</f>
        <v>600</v>
      </c>
    </row>
    <row r="41" spans="2:4"/>
    <row r="42" spans="2:4"/>
    <row r="43" spans="2:4"/>
    <row r="44" spans="2:4"/>
    <row r="45" spans="2:4"/>
    <row r="46" spans="2:4"/>
    <row r="47" spans="2:4">
      <c r="C47" s="5"/>
    </row>
    <row r="48" spans="2:4"/>
    <row r="49"/>
    <row r="50"/>
    <row r="51"/>
    <row r="52"/>
    <row r="53"/>
    <row r="54"/>
    <row r="55"/>
    <row r="56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</sheetData>
  <mergeCells count="3">
    <mergeCell ref="B13:C13"/>
    <mergeCell ref="B21:C21"/>
    <mergeCell ref="B7:C7"/>
  </mergeCells>
  <dataValidations count="1">
    <dataValidation type="list" allowBlank="1" showInputMessage="1" showErrorMessage="1" sqref="C29" xr:uid="{EB2B5E76-DF72-429E-87C4-D755E1F14B76}">
      <formula1>"AGRESSIVO, CONSERVADOR, MODERADO"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A537-EA17-4CB8-ABFA-79C7870459F8}">
  <dimension ref="A2:G20"/>
  <sheetViews>
    <sheetView workbookViewId="0">
      <selection activeCell="A8" sqref="A8"/>
    </sheetView>
  </sheetViews>
  <sheetFormatPr defaultRowHeight="15"/>
  <cols>
    <col min="1" max="1" width="35.140625" bestFit="1" customWidth="1"/>
    <col min="2" max="2" width="13.140625" bestFit="1" customWidth="1"/>
    <col min="3" max="3" width="22" bestFit="1" customWidth="1"/>
    <col min="6" max="6" width="18.42578125" bestFit="1" customWidth="1"/>
  </cols>
  <sheetData>
    <row r="2" spans="1:7">
      <c r="A2" s="38" t="s">
        <v>26</v>
      </c>
      <c r="B2" s="38" t="s">
        <v>17</v>
      </c>
      <c r="C2" s="39" t="s">
        <v>18</v>
      </c>
      <c r="D2" s="39" t="s">
        <v>27</v>
      </c>
    </row>
    <row r="3" spans="1:7">
      <c r="A3" s="40" t="str">
        <f>B3&amp;"-"&amp;C3</f>
        <v>Conservador-PAPEL</v>
      </c>
      <c r="B3" s="40" t="s">
        <v>28</v>
      </c>
      <c r="C3" s="41" t="s">
        <v>19</v>
      </c>
      <c r="D3" s="42">
        <v>0.3</v>
      </c>
      <c r="F3" s="40"/>
      <c r="G3" s="40"/>
    </row>
    <row r="4" spans="1:7">
      <c r="A4" s="40" t="str">
        <f t="shared" ref="A4:A20" si="0">B4&amp;"-"&amp;C4</f>
        <v>Conservador-TIJOLO</v>
      </c>
      <c r="B4" s="40" t="s">
        <v>28</v>
      </c>
      <c r="C4" s="41" t="s">
        <v>20</v>
      </c>
      <c r="D4" s="42">
        <v>0.5</v>
      </c>
      <c r="F4" s="49" t="s">
        <v>32</v>
      </c>
      <c r="G4" s="50">
        <f>VLOOKUP(F4,A:D,4,FALSE)</f>
        <v>0.35</v>
      </c>
    </row>
    <row r="5" spans="1:7">
      <c r="A5" s="40" t="str">
        <f t="shared" si="0"/>
        <v>Conservador-HÍBRIDOS</v>
      </c>
      <c r="B5" s="40" t="s">
        <v>28</v>
      </c>
      <c r="C5" s="41" t="s">
        <v>29</v>
      </c>
      <c r="D5" s="42">
        <v>0.1</v>
      </c>
    </row>
    <row r="6" spans="1:7">
      <c r="A6" s="40" t="str">
        <f t="shared" si="0"/>
        <v>Conservador-FOFs</v>
      </c>
      <c r="B6" s="40" t="s">
        <v>28</v>
      </c>
      <c r="C6" s="41" t="s">
        <v>21</v>
      </c>
      <c r="D6" s="42">
        <v>0.1</v>
      </c>
    </row>
    <row r="7" spans="1:7">
      <c r="A7" s="40" t="str">
        <f t="shared" si="0"/>
        <v>Conservador-DESENVOLVIMENTO</v>
      </c>
      <c r="B7" s="40" t="s">
        <v>28</v>
      </c>
      <c r="C7" s="41" t="s">
        <v>22</v>
      </c>
      <c r="D7" s="42">
        <v>0</v>
      </c>
      <c r="F7" s="40"/>
      <c r="G7" s="40"/>
    </row>
    <row r="8" spans="1:7" ht="15.75" thickBot="1">
      <c r="A8" s="43" t="str">
        <f t="shared" si="0"/>
        <v>Conservador-HOTELARIAS</v>
      </c>
      <c r="B8" s="43" t="s">
        <v>28</v>
      </c>
      <c r="C8" s="44" t="s">
        <v>30</v>
      </c>
      <c r="D8" s="45">
        <v>0</v>
      </c>
      <c r="F8" s="49"/>
      <c r="G8" s="50"/>
    </row>
    <row r="9" spans="1:7">
      <c r="A9" s="40" t="str">
        <f t="shared" si="0"/>
        <v>Moderado-PAPEL</v>
      </c>
      <c r="B9" s="40" t="s">
        <v>31</v>
      </c>
      <c r="C9" s="41" t="s">
        <v>19</v>
      </c>
      <c r="D9" s="42">
        <v>0.32</v>
      </c>
    </row>
    <row r="10" spans="1:7">
      <c r="A10" s="46" t="str">
        <f t="shared" si="0"/>
        <v>Moderado-TIJOLO</v>
      </c>
      <c r="B10" s="46" t="s">
        <v>31</v>
      </c>
      <c r="C10" s="47" t="s">
        <v>20</v>
      </c>
      <c r="D10" s="48">
        <v>0.35</v>
      </c>
    </row>
    <row r="11" spans="1:7">
      <c r="A11" s="40" t="str">
        <f t="shared" si="0"/>
        <v>Moderado-HÍBRIDOS</v>
      </c>
      <c r="B11" s="40" t="s">
        <v>31</v>
      </c>
      <c r="C11" s="41" t="s">
        <v>29</v>
      </c>
      <c r="D11" s="42">
        <v>0.08</v>
      </c>
    </row>
    <row r="12" spans="1:7">
      <c r="A12" s="40" t="str">
        <f t="shared" si="0"/>
        <v>Moderado-FOFs</v>
      </c>
      <c r="B12" s="40" t="s">
        <v>31</v>
      </c>
      <c r="C12" s="41" t="s">
        <v>21</v>
      </c>
      <c r="D12" s="42">
        <v>0.05</v>
      </c>
    </row>
    <row r="13" spans="1:7">
      <c r="A13" s="40" t="str">
        <f t="shared" si="0"/>
        <v>Moderado-DESENVOLVIMENTO</v>
      </c>
      <c r="B13" s="40" t="s">
        <v>31</v>
      </c>
      <c r="C13" s="41" t="s">
        <v>22</v>
      </c>
      <c r="D13" s="42">
        <v>0.1</v>
      </c>
    </row>
    <row r="14" spans="1:7" ht="15.75" thickBot="1">
      <c r="A14" s="43" t="str">
        <f t="shared" si="0"/>
        <v>Moderado-HOTELARIAS</v>
      </c>
      <c r="B14" s="43" t="s">
        <v>31</v>
      </c>
      <c r="C14" s="44" t="s">
        <v>30</v>
      </c>
      <c r="D14" s="45">
        <v>0.1</v>
      </c>
    </row>
    <row r="15" spans="1:7">
      <c r="A15" s="40" t="str">
        <f t="shared" si="0"/>
        <v>Agressivo-PAPEL</v>
      </c>
      <c r="B15" s="40" t="s">
        <v>33</v>
      </c>
      <c r="C15" s="41" t="s">
        <v>19</v>
      </c>
      <c r="D15" s="42">
        <v>0.5</v>
      </c>
    </row>
    <row r="16" spans="1:7">
      <c r="A16" s="40" t="str">
        <f t="shared" si="0"/>
        <v>Agressivo-TIJOLO</v>
      </c>
      <c r="B16" s="40" t="s">
        <v>33</v>
      </c>
      <c r="C16" s="41" t="s">
        <v>20</v>
      </c>
      <c r="D16" s="42">
        <v>0.1</v>
      </c>
    </row>
    <row r="17" spans="1:4">
      <c r="A17" s="40" t="str">
        <f t="shared" si="0"/>
        <v>Agressivo-HÍBRIDOS</v>
      </c>
      <c r="B17" s="40" t="s">
        <v>33</v>
      </c>
      <c r="C17" s="41" t="s">
        <v>29</v>
      </c>
      <c r="D17" s="42">
        <v>0.05</v>
      </c>
    </row>
    <row r="18" spans="1:4">
      <c r="A18" s="40" t="str">
        <f t="shared" si="0"/>
        <v>Agressivo-FOFs</v>
      </c>
      <c r="B18" s="40" t="s">
        <v>33</v>
      </c>
      <c r="C18" s="41" t="s">
        <v>21</v>
      </c>
      <c r="D18" s="42">
        <v>0.05</v>
      </c>
    </row>
    <row r="19" spans="1:4">
      <c r="A19" s="40" t="str">
        <f t="shared" si="0"/>
        <v>Agressivo-DESENVOLVIMENTO</v>
      </c>
      <c r="B19" s="40" t="s">
        <v>33</v>
      </c>
      <c r="C19" s="41" t="s">
        <v>22</v>
      </c>
      <c r="D19" s="42">
        <v>0.2</v>
      </c>
    </row>
    <row r="20" spans="1:4">
      <c r="A20" s="40" t="str">
        <f t="shared" si="0"/>
        <v>Agressivo-HOTELARIAS</v>
      </c>
      <c r="B20" s="40" t="s">
        <v>33</v>
      </c>
      <c r="C20" s="41" t="s">
        <v>30</v>
      </c>
      <c r="D20" s="42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Torres</dc:creator>
  <cp:lastModifiedBy>Alice Torres</cp:lastModifiedBy>
  <cp:lastPrinted>2025-05-25T23:14:39Z</cp:lastPrinted>
  <dcterms:created xsi:type="dcterms:W3CDTF">2025-05-25T17:51:56Z</dcterms:created>
  <dcterms:modified xsi:type="dcterms:W3CDTF">2025-05-26T14:50:06Z</dcterms:modified>
</cp:coreProperties>
</file>