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Tor\# laporan\Daily Sales\2018\3 Mar\11 Mar\"/>
    </mc:Choice>
  </mc:AlternateContent>
  <bookViews>
    <workbookView xWindow="0" yWindow="0" windowWidth="28800" windowHeight="12435" tabRatio="552"/>
  </bookViews>
  <sheets>
    <sheet name="SLS MD" sheetId="2" r:id="rId1"/>
    <sheet name="DAILY" sheetId="30" r:id="rId2"/>
    <sheet name="SLS STORE" sheetId="23" r:id="rId3"/>
    <sheet name="DATA" sheetId="43" state="hidden" r:id="rId4"/>
  </sheets>
  <definedNames>
    <definedName name="_xlnm._FilterDatabase" localSheetId="2" hidden="1">'SLS STORE'!$A$4:$O$93</definedName>
    <definedName name="_xlnm.Database" localSheetId="1">#REF!</definedName>
    <definedName name="_xlnm.Database" localSheetId="2">#REF!</definedName>
    <definedName name="_xlnm.Database">#REF!</definedName>
    <definedName name="_xlnm.Print_Area" localSheetId="0">'SLS MD'!$A$1:$R$62</definedName>
    <definedName name="_xlnm.Print_Area" localSheetId="2">'SLS STORE'!$A$1:$O$95</definedName>
    <definedName name="_xlnm.Print_Titles" localSheetId="1">DAILY!$A:$C</definedName>
    <definedName name="_xlnm.Print_Titles" localSheetId="2">'SLS STORE'!$A:$B,'SLS STORE'!$1:$4</definedName>
    <definedName name="RRRRRRRRRR" localSheetId="1">#REF!</definedName>
  </definedNames>
  <calcPr calcId="152511"/>
  <extLs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E48" i="2" l="1"/>
  <c r="E47" i="2"/>
  <c r="I14" i="30" l="1"/>
  <c r="J14" i="30"/>
  <c r="K14" i="30"/>
  <c r="L14" i="30" s="1"/>
  <c r="I15" i="30"/>
  <c r="J15" i="30"/>
  <c r="K15" i="30"/>
  <c r="L15" i="30" s="1"/>
  <c r="I16" i="30"/>
  <c r="J16" i="30"/>
  <c r="K16" i="30"/>
  <c r="L16" i="30" s="1"/>
  <c r="K17" i="30"/>
  <c r="L17" i="30" s="1"/>
  <c r="I92" i="23" l="1"/>
  <c r="G92" i="23"/>
  <c r="F92" i="23"/>
  <c r="D92" i="23"/>
  <c r="C92" i="23"/>
  <c r="H92" i="23" l="1"/>
  <c r="F48" i="2" l="1"/>
  <c r="F47" i="2"/>
  <c r="P78" i="23" l="1"/>
  <c r="D78" i="23" l="1"/>
  <c r="F78" i="23"/>
  <c r="G78" i="23"/>
  <c r="I78" i="23"/>
  <c r="C78" i="23"/>
  <c r="E78" i="23" l="1"/>
  <c r="H78" i="23"/>
  <c r="P12" i="23" l="1"/>
  <c r="C12" i="23"/>
  <c r="D12" i="23"/>
  <c r="F12" i="23"/>
  <c r="G12" i="23"/>
  <c r="I12" i="23"/>
  <c r="H12" i="23" l="1"/>
  <c r="K12" i="23"/>
  <c r="E12" i="23"/>
  <c r="G17" i="2" l="1"/>
  <c r="G93" i="23" s="1"/>
  <c r="F7" i="30" l="1"/>
  <c r="F8" i="30" s="1"/>
  <c r="F9" i="30" s="1"/>
  <c r="F10" i="30" l="1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32" i="23"/>
  <c r="P33" i="23"/>
  <c r="P34" i="23"/>
  <c r="P35" i="23"/>
  <c r="P36" i="23"/>
  <c r="P37" i="23"/>
  <c r="P38" i="23"/>
  <c r="P39" i="23"/>
  <c r="P40" i="23"/>
  <c r="P41" i="23"/>
  <c r="P42" i="23"/>
  <c r="P43" i="23"/>
  <c r="P44" i="23"/>
  <c r="P45" i="23"/>
  <c r="P46" i="23"/>
  <c r="P47" i="23"/>
  <c r="P48" i="23"/>
  <c r="P49" i="23"/>
  <c r="P50" i="23"/>
  <c r="P51" i="23"/>
  <c r="P52" i="23"/>
  <c r="P53" i="23"/>
  <c r="P54" i="23"/>
  <c r="P55" i="23"/>
  <c r="P56" i="23"/>
  <c r="P57" i="23"/>
  <c r="P58" i="23"/>
  <c r="P59" i="23"/>
  <c r="P60" i="23"/>
  <c r="P61" i="23"/>
  <c r="P62" i="23"/>
  <c r="P63" i="23"/>
  <c r="P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13" i="23"/>
  <c r="P14" i="23"/>
  <c r="P15" i="23"/>
  <c r="P16" i="23"/>
  <c r="P17" i="23"/>
  <c r="P18" i="23"/>
  <c r="P6" i="23"/>
  <c r="P7" i="23"/>
  <c r="P8" i="23"/>
  <c r="P9" i="23"/>
  <c r="P10" i="23"/>
  <c r="P11" i="23"/>
  <c r="P5" i="23"/>
  <c r="F11" i="30" l="1"/>
  <c r="J7" i="30"/>
  <c r="J8" i="30" s="1"/>
  <c r="K8" i="30" l="1"/>
  <c r="L8" i="30" s="1"/>
  <c r="J9" i="30"/>
  <c r="F12" i="30"/>
  <c r="K7" i="30"/>
  <c r="L7" i="30" s="1"/>
  <c r="C2" i="23"/>
  <c r="B2" i="23"/>
  <c r="K9" i="30" l="1"/>
  <c r="L9" i="30" s="1"/>
  <c r="J10" i="30"/>
  <c r="J11" i="30" s="1"/>
  <c r="J12" i="30" s="1"/>
  <c r="J13" i="30" s="1"/>
  <c r="L92" i="23"/>
  <c r="L78" i="23"/>
  <c r="L12" i="23"/>
  <c r="N12" i="23" s="1"/>
  <c r="F13" i="30"/>
  <c r="N92" i="23"/>
  <c r="M78" i="23"/>
  <c r="B45" i="30"/>
  <c r="K13" i="30" l="1"/>
  <c r="L13" i="30" s="1"/>
  <c r="K12" i="30"/>
  <c r="L12" i="30" s="1"/>
  <c r="K11" i="30"/>
  <c r="L11" i="30" s="1"/>
  <c r="K10" i="30"/>
  <c r="L10" i="30" s="1"/>
  <c r="M12" i="23"/>
  <c r="F14" i="30"/>
  <c r="D5" i="2"/>
  <c r="D6" i="2"/>
  <c r="D7" i="2"/>
  <c r="D8" i="2"/>
  <c r="D9" i="2"/>
  <c r="F15" i="30" l="1"/>
  <c r="F93" i="23"/>
  <c r="F16" i="30" l="1"/>
  <c r="I77" i="23"/>
  <c r="G77" i="23"/>
  <c r="F77" i="23"/>
  <c r="D77" i="23"/>
  <c r="L77" i="23" s="1"/>
  <c r="C77" i="23"/>
  <c r="F17" i="30" l="1"/>
  <c r="E77" i="23"/>
  <c r="M77" i="23"/>
  <c r="H77" i="23"/>
  <c r="F18" i="30" l="1"/>
  <c r="H47" i="2"/>
  <c r="F19" i="30" l="1"/>
  <c r="D15" i="2"/>
  <c r="D16" i="2" s="1"/>
  <c r="D11" i="2"/>
  <c r="D12" i="2"/>
  <c r="D13" i="2"/>
  <c r="E15" i="2"/>
  <c r="L15" i="2" s="1"/>
  <c r="E11" i="2"/>
  <c r="L11" i="2" s="1"/>
  <c r="E12" i="2"/>
  <c r="L12" i="2" s="1"/>
  <c r="E13" i="2"/>
  <c r="L13" i="2" s="1"/>
  <c r="E5" i="2"/>
  <c r="L5" i="2" s="1"/>
  <c r="E6" i="2"/>
  <c r="L6" i="2" s="1"/>
  <c r="E7" i="2"/>
  <c r="L7" i="2" s="1"/>
  <c r="E8" i="2"/>
  <c r="L8" i="2" s="1"/>
  <c r="E9" i="2"/>
  <c r="L9" i="2" s="1"/>
  <c r="D5" i="23"/>
  <c r="L5" i="23" s="1"/>
  <c r="D6" i="23"/>
  <c r="L6" i="23" s="1"/>
  <c r="D7" i="23"/>
  <c r="L7" i="23" s="1"/>
  <c r="D8" i="23"/>
  <c r="L8" i="23" s="1"/>
  <c r="D9" i="23"/>
  <c r="L9" i="23" s="1"/>
  <c r="D10" i="23"/>
  <c r="L10" i="23" s="1"/>
  <c r="D11" i="23"/>
  <c r="L11" i="23" s="1"/>
  <c r="D13" i="23"/>
  <c r="L13" i="23" s="1"/>
  <c r="D14" i="23"/>
  <c r="L14" i="23" s="1"/>
  <c r="D15" i="23"/>
  <c r="L15" i="23" s="1"/>
  <c r="D16" i="23"/>
  <c r="L16" i="23" s="1"/>
  <c r="D17" i="23"/>
  <c r="L17" i="23" s="1"/>
  <c r="D18" i="23"/>
  <c r="L18" i="23" s="1"/>
  <c r="D19" i="23"/>
  <c r="L19" i="23" s="1"/>
  <c r="D20" i="23"/>
  <c r="L20" i="23" s="1"/>
  <c r="D21" i="23"/>
  <c r="L21" i="23" s="1"/>
  <c r="D22" i="23"/>
  <c r="L22" i="23" s="1"/>
  <c r="D23" i="23"/>
  <c r="L23" i="23" s="1"/>
  <c r="D24" i="23"/>
  <c r="L24" i="23" s="1"/>
  <c r="D25" i="23"/>
  <c r="L25" i="23" s="1"/>
  <c r="D26" i="23"/>
  <c r="L26" i="23" s="1"/>
  <c r="D27" i="23"/>
  <c r="L27" i="23" s="1"/>
  <c r="D28" i="23"/>
  <c r="L28" i="23" s="1"/>
  <c r="D29" i="23"/>
  <c r="L29" i="23" s="1"/>
  <c r="D30" i="23"/>
  <c r="L30" i="23" s="1"/>
  <c r="D31" i="23"/>
  <c r="L31" i="23" s="1"/>
  <c r="D32" i="23"/>
  <c r="L32" i="23" s="1"/>
  <c r="D33" i="23"/>
  <c r="L33" i="23" s="1"/>
  <c r="D34" i="23"/>
  <c r="L34" i="23" s="1"/>
  <c r="D35" i="23"/>
  <c r="L35" i="23" s="1"/>
  <c r="D36" i="23"/>
  <c r="L36" i="23" s="1"/>
  <c r="D37" i="23"/>
  <c r="L37" i="23" s="1"/>
  <c r="D38" i="23"/>
  <c r="L38" i="23" s="1"/>
  <c r="D39" i="23"/>
  <c r="L39" i="23" s="1"/>
  <c r="D40" i="23"/>
  <c r="L40" i="23" s="1"/>
  <c r="D41" i="23"/>
  <c r="L41" i="23" s="1"/>
  <c r="D42" i="23"/>
  <c r="L42" i="23" s="1"/>
  <c r="D43" i="23"/>
  <c r="L43" i="23" s="1"/>
  <c r="D44" i="23"/>
  <c r="L44" i="23" s="1"/>
  <c r="D45" i="23"/>
  <c r="L45" i="23" s="1"/>
  <c r="D46" i="23"/>
  <c r="L46" i="23" s="1"/>
  <c r="D47" i="23"/>
  <c r="L47" i="23" s="1"/>
  <c r="D48" i="23"/>
  <c r="L48" i="23" s="1"/>
  <c r="D49" i="23"/>
  <c r="L49" i="23" s="1"/>
  <c r="D50" i="23"/>
  <c r="L50" i="23" s="1"/>
  <c r="D51" i="23"/>
  <c r="L51" i="23" s="1"/>
  <c r="D52" i="23"/>
  <c r="L52" i="23" s="1"/>
  <c r="D53" i="23"/>
  <c r="L53" i="23" s="1"/>
  <c r="D54" i="23"/>
  <c r="L54" i="23" s="1"/>
  <c r="D55" i="23"/>
  <c r="L55" i="23" s="1"/>
  <c r="D56" i="23"/>
  <c r="L56" i="23" s="1"/>
  <c r="D57" i="23"/>
  <c r="L57" i="23" s="1"/>
  <c r="D58" i="23"/>
  <c r="L58" i="23" s="1"/>
  <c r="D59" i="23"/>
  <c r="L59" i="23" s="1"/>
  <c r="D60" i="23"/>
  <c r="L60" i="23" s="1"/>
  <c r="D61" i="23"/>
  <c r="L61" i="23" s="1"/>
  <c r="D62" i="23"/>
  <c r="L62" i="23" s="1"/>
  <c r="D63" i="23"/>
  <c r="L63" i="23" s="1"/>
  <c r="D64" i="23"/>
  <c r="L64" i="23" s="1"/>
  <c r="D65" i="23"/>
  <c r="L65" i="23" s="1"/>
  <c r="D66" i="23"/>
  <c r="L66" i="23" s="1"/>
  <c r="D67" i="23"/>
  <c r="L67" i="23" s="1"/>
  <c r="D68" i="23"/>
  <c r="L68" i="23" s="1"/>
  <c r="D69" i="23"/>
  <c r="L69" i="23" s="1"/>
  <c r="D70" i="23"/>
  <c r="L70" i="23" s="1"/>
  <c r="D71" i="23"/>
  <c r="L71" i="23" s="1"/>
  <c r="D72" i="23"/>
  <c r="L72" i="23" s="1"/>
  <c r="D73" i="23"/>
  <c r="L73" i="23" s="1"/>
  <c r="D74" i="23"/>
  <c r="L74" i="23" s="1"/>
  <c r="D75" i="23"/>
  <c r="L75" i="23" s="1"/>
  <c r="D76" i="23"/>
  <c r="L76" i="23" s="1"/>
  <c r="D79" i="23"/>
  <c r="D80" i="23"/>
  <c r="L80" i="23" s="1"/>
  <c r="D81" i="23"/>
  <c r="L81" i="23" s="1"/>
  <c r="D82" i="23"/>
  <c r="L82" i="23" s="1"/>
  <c r="D83" i="23"/>
  <c r="L83" i="23" s="1"/>
  <c r="D84" i="23"/>
  <c r="L84" i="23" s="1"/>
  <c r="D85" i="23"/>
  <c r="L85" i="23" s="1"/>
  <c r="D86" i="23"/>
  <c r="L86" i="23" s="1"/>
  <c r="D87" i="23"/>
  <c r="L87" i="23" s="1"/>
  <c r="D88" i="23"/>
  <c r="L88" i="23" s="1"/>
  <c r="D89" i="23"/>
  <c r="L89" i="23" s="1"/>
  <c r="D90" i="23"/>
  <c r="L90" i="23" s="1"/>
  <c r="D91" i="23"/>
  <c r="L91" i="23" s="1"/>
  <c r="C5" i="23"/>
  <c r="C6" i="23"/>
  <c r="C7" i="23"/>
  <c r="C8" i="23"/>
  <c r="C9" i="23"/>
  <c r="C10" i="23"/>
  <c r="C11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H17" i="2"/>
  <c r="I93" i="23" s="1"/>
  <c r="H15" i="2"/>
  <c r="H12" i="2"/>
  <c r="H13" i="2"/>
  <c r="H11" i="2"/>
  <c r="H6" i="2"/>
  <c r="H7" i="2"/>
  <c r="H8" i="2"/>
  <c r="H9" i="2"/>
  <c r="H5" i="2"/>
  <c r="G15" i="2"/>
  <c r="G12" i="2"/>
  <c r="G13" i="2"/>
  <c r="G11" i="2"/>
  <c r="G6" i="2"/>
  <c r="G7" i="2"/>
  <c r="G8" i="2"/>
  <c r="G9" i="2"/>
  <c r="G5" i="2"/>
  <c r="I6" i="23"/>
  <c r="I7" i="23"/>
  <c r="I8" i="23"/>
  <c r="I9" i="23"/>
  <c r="I10" i="23"/>
  <c r="I11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5" i="23"/>
  <c r="F87" i="23"/>
  <c r="F88" i="23"/>
  <c r="F89" i="23"/>
  <c r="F90" i="23"/>
  <c r="F91" i="23"/>
  <c r="G6" i="23"/>
  <c r="G7" i="23"/>
  <c r="G8" i="23"/>
  <c r="G9" i="23"/>
  <c r="G10" i="23"/>
  <c r="G11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5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9" i="23"/>
  <c r="F80" i="23"/>
  <c r="F81" i="23"/>
  <c r="F82" i="23"/>
  <c r="F83" i="23"/>
  <c r="F84" i="23"/>
  <c r="F85" i="23"/>
  <c r="F86" i="23"/>
  <c r="F6" i="23"/>
  <c r="F7" i="23"/>
  <c r="F8" i="23"/>
  <c r="F9" i="23"/>
  <c r="F10" i="23"/>
  <c r="F11" i="23"/>
  <c r="F5" i="23"/>
  <c r="J16" i="2"/>
  <c r="J14" i="2"/>
  <c r="J10" i="2"/>
  <c r="P14" i="2"/>
  <c r="P15" i="2"/>
  <c r="P6" i="2"/>
  <c r="P7" i="2"/>
  <c r="P8" i="2"/>
  <c r="P9" i="2"/>
  <c r="P10" i="2"/>
  <c r="P11" i="2"/>
  <c r="P12" i="2"/>
  <c r="P13" i="2"/>
  <c r="P16" i="2"/>
  <c r="P5" i="2"/>
  <c r="G48" i="2"/>
  <c r="G47" i="2"/>
  <c r="H48" i="2"/>
  <c r="M9" i="2" l="1"/>
  <c r="M7" i="2"/>
  <c r="M5" i="2"/>
  <c r="M12" i="2"/>
  <c r="M15" i="2"/>
  <c r="M8" i="2"/>
  <c r="M6" i="2"/>
  <c r="M13" i="2"/>
  <c r="M11" i="2"/>
  <c r="L79" i="23"/>
  <c r="N79" i="23" s="1"/>
  <c r="F20" i="30"/>
  <c r="K9" i="2"/>
  <c r="F5" i="2"/>
  <c r="F9" i="2"/>
  <c r="K15" i="2"/>
  <c r="L14" i="2"/>
  <c r="L10" i="2"/>
  <c r="K7" i="2"/>
  <c r="K12" i="2"/>
  <c r="K13" i="2"/>
  <c r="K11" i="2"/>
  <c r="K8" i="2"/>
  <c r="K6" i="2"/>
  <c r="F7" i="2"/>
  <c r="F12" i="2"/>
  <c r="F15" i="2"/>
  <c r="F6" i="2"/>
  <c r="F8" i="2"/>
  <c r="F11" i="2"/>
  <c r="F13" i="2"/>
  <c r="K19" i="23"/>
  <c r="E35" i="2"/>
  <c r="E57" i="23"/>
  <c r="K34" i="23"/>
  <c r="E36" i="23"/>
  <c r="E28" i="23"/>
  <c r="E26" i="23"/>
  <c r="E16" i="23"/>
  <c r="E9" i="23"/>
  <c r="N9" i="23" s="1"/>
  <c r="E41" i="23"/>
  <c r="H69" i="23"/>
  <c r="H65" i="23"/>
  <c r="H45" i="23"/>
  <c r="H41" i="23"/>
  <c r="H33" i="23"/>
  <c r="H29" i="23"/>
  <c r="H25" i="23"/>
  <c r="H81" i="23"/>
  <c r="H62" i="23"/>
  <c r="H58" i="23"/>
  <c r="H54" i="23"/>
  <c r="H46" i="23"/>
  <c r="H39" i="23"/>
  <c r="H36" i="23"/>
  <c r="H32" i="23"/>
  <c r="H24" i="23"/>
  <c r="H18" i="23"/>
  <c r="H14" i="23"/>
  <c r="E72" i="23"/>
  <c r="E49" i="23"/>
  <c r="K47" i="23"/>
  <c r="K26" i="23"/>
  <c r="K6" i="23"/>
  <c r="E80" i="23"/>
  <c r="E53" i="23"/>
  <c r="E45" i="23"/>
  <c r="E39" i="23"/>
  <c r="E32" i="23"/>
  <c r="E18" i="23"/>
  <c r="E23" i="23"/>
  <c r="K5" i="2"/>
  <c r="K7" i="23"/>
  <c r="K80" i="23"/>
  <c r="K63" i="23"/>
  <c r="N63" i="23"/>
  <c r="K49" i="23"/>
  <c r="N49" i="23"/>
  <c r="K41" i="23"/>
  <c r="N41" i="23"/>
  <c r="K40" i="23"/>
  <c r="N40" i="23"/>
  <c r="K36" i="23"/>
  <c r="N36" i="23"/>
  <c r="K28" i="23"/>
  <c r="N28" i="23"/>
  <c r="K14" i="23"/>
  <c r="N14" i="23"/>
  <c r="K71" i="23"/>
  <c r="N71" i="23"/>
  <c r="K64" i="23"/>
  <c r="N64" i="23"/>
  <c r="K56" i="23"/>
  <c r="N56" i="23"/>
  <c r="K48" i="23"/>
  <c r="N48" i="23"/>
  <c r="K44" i="23"/>
  <c r="N44" i="23"/>
  <c r="K38" i="23"/>
  <c r="N38" i="23"/>
  <c r="K35" i="23"/>
  <c r="N35" i="23"/>
  <c r="K31" i="23"/>
  <c r="N31" i="23"/>
  <c r="K27" i="23"/>
  <c r="N27" i="23"/>
  <c r="K23" i="23"/>
  <c r="N23" i="23"/>
  <c r="K20" i="23"/>
  <c r="N20" i="23"/>
  <c r="K17" i="23"/>
  <c r="N17" i="23"/>
  <c r="H49" i="23"/>
  <c r="E89" i="23"/>
  <c r="E75" i="23"/>
  <c r="E68" i="23"/>
  <c r="E61" i="23"/>
  <c r="H28" i="23"/>
  <c r="M5" i="23"/>
  <c r="K5" i="23"/>
  <c r="K13" i="23"/>
  <c r="K9" i="23"/>
  <c r="E91" i="23"/>
  <c r="E88" i="23"/>
  <c r="E85" i="23"/>
  <c r="E82" i="23"/>
  <c r="E79" i="23"/>
  <c r="E74" i="23"/>
  <c r="E71" i="23"/>
  <c r="E67" i="23"/>
  <c r="E64" i="23"/>
  <c r="E60" i="23"/>
  <c r="E56" i="23"/>
  <c r="E52" i="23"/>
  <c r="E48" i="23"/>
  <c r="E44" i="23"/>
  <c r="E38" i="23"/>
  <c r="E35" i="23"/>
  <c r="E31" i="23"/>
  <c r="E27" i="23"/>
  <c r="E20" i="23"/>
  <c r="E17" i="23"/>
  <c r="E13" i="23"/>
  <c r="N13" i="23" s="1"/>
  <c r="E7" i="23"/>
  <c r="N7" i="23" s="1"/>
  <c r="E5" i="23"/>
  <c r="N90" i="23"/>
  <c r="N89" i="23"/>
  <c r="N87" i="23"/>
  <c r="N86" i="23"/>
  <c r="N84" i="23"/>
  <c r="N83" i="23"/>
  <c r="N80" i="23"/>
  <c r="N76" i="23"/>
  <c r="N75" i="23"/>
  <c r="N73" i="23"/>
  <c r="N72" i="23"/>
  <c r="N70" i="23"/>
  <c r="N68" i="23"/>
  <c r="N66" i="23"/>
  <c r="N61" i="23"/>
  <c r="N59" i="23"/>
  <c r="N57" i="23"/>
  <c r="N55" i="23"/>
  <c r="N53" i="23"/>
  <c r="N51" i="23"/>
  <c r="N47" i="23"/>
  <c r="N45" i="23"/>
  <c r="N43" i="23"/>
  <c r="N39" i="23"/>
  <c r="N34" i="23"/>
  <c r="N32" i="23"/>
  <c r="N30" i="23"/>
  <c r="N26" i="23"/>
  <c r="N24" i="23"/>
  <c r="N22" i="23"/>
  <c r="N19" i="23"/>
  <c r="N18" i="23"/>
  <c r="N16" i="23"/>
  <c r="N10" i="23"/>
  <c r="N91" i="23"/>
  <c r="N88" i="23"/>
  <c r="N85" i="23"/>
  <c r="N82" i="23"/>
  <c r="N81" i="23"/>
  <c r="N74" i="23"/>
  <c r="N69" i="23"/>
  <c r="N67" i="23"/>
  <c r="N65" i="23"/>
  <c r="N62" i="23"/>
  <c r="N60" i="23"/>
  <c r="N58" i="23"/>
  <c r="N54" i="23"/>
  <c r="N52" i="23"/>
  <c r="N50" i="23"/>
  <c r="N46" i="23"/>
  <c r="N42" i="23"/>
  <c r="N37" i="23"/>
  <c r="N33" i="23"/>
  <c r="N29" i="23"/>
  <c r="N25" i="23"/>
  <c r="N21" i="23"/>
  <c r="E24" i="23"/>
  <c r="E22" i="23"/>
  <c r="E19" i="23"/>
  <c r="E14" i="23"/>
  <c r="E10" i="23"/>
  <c r="E83" i="23"/>
  <c r="E76" i="23"/>
  <c r="E73" i="23"/>
  <c r="E70" i="23"/>
  <c r="E66" i="23"/>
  <c r="E63" i="23"/>
  <c r="E59" i="23"/>
  <c r="E55" i="23"/>
  <c r="E51" i="23"/>
  <c r="E47" i="23"/>
  <c r="E43" i="23"/>
  <c r="E40" i="23"/>
  <c r="E34" i="23"/>
  <c r="E30" i="23"/>
  <c r="K10" i="23"/>
  <c r="E90" i="23"/>
  <c r="E87" i="23"/>
  <c r="E86" i="23"/>
  <c r="E84" i="23"/>
  <c r="E6" i="23"/>
  <c r="N6" i="23" s="1"/>
  <c r="N5" i="23"/>
  <c r="H15" i="23"/>
  <c r="H5" i="23"/>
  <c r="J17" i="2"/>
  <c r="J93" i="23" s="1"/>
  <c r="K86" i="23"/>
  <c r="L16" i="2"/>
  <c r="K89" i="23"/>
  <c r="K83" i="23"/>
  <c r="K73" i="23"/>
  <c r="K68" i="23"/>
  <c r="K59" i="23"/>
  <c r="K53" i="23"/>
  <c r="H42" i="23"/>
  <c r="K75" i="23"/>
  <c r="K72" i="23"/>
  <c r="K61" i="23"/>
  <c r="K57" i="23"/>
  <c r="K45" i="23"/>
  <c r="K39" i="23"/>
  <c r="K32" i="23"/>
  <c r="K24" i="23"/>
  <c r="K18" i="23"/>
  <c r="K81" i="23"/>
  <c r="H7" i="23"/>
  <c r="H50" i="23"/>
  <c r="H37" i="23"/>
  <c r="H21" i="23"/>
  <c r="K90" i="23"/>
  <c r="K87" i="23"/>
  <c r="K84" i="23"/>
  <c r="K70" i="23"/>
  <c r="K66" i="23"/>
  <c r="K55" i="23"/>
  <c r="K51" i="23"/>
  <c r="K43" i="23"/>
  <c r="K30" i="23"/>
  <c r="K22" i="23"/>
  <c r="K16" i="23"/>
  <c r="H11" i="23"/>
  <c r="H8" i="23"/>
  <c r="H90" i="23"/>
  <c r="H87" i="23"/>
  <c r="H91" i="23"/>
  <c r="H88" i="23"/>
  <c r="K91" i="23"/>
  <c r="K88" i="23"/>
  <c r="K85" i="23"/>
  <c r="K82" i="23"/>
  <c r="K79" i="23"/>
  <c r="K74" i="23"/>
  <c r="K67" i="23"/>
  <c r="K60" i="23"/>
  <c r="K52" i="23"/>
  <c r="H79" i="23"/>
  <c r="H71" i="23"/>
  <c r="H67" i="23"/>
  <c r="H64" i="23"/>
  <c r="H60" i="23"/>
  <c r="H56" i="23"/>
  <c r="H52" i="23"/>
  <c r="H48" i="23"/>
  <c r="H44" i="23"/>
  <c r="H38" i="23"/>
  <c r="H35" i="23"/>
  <c r="H31" i="23"/>
  <c r="H27" i="23"/>
  <c r="H23" i="23"/>
  <c r="H20" i="23"/>
  <c r="H17" i="23"/>
  <c r="H13" i="23"/>
  <c r="H6" i="23"/>
  <c r="E14" i="2"/>
  <c r="K14" i="2" s="1"/>
  <c r="E16" i="2"/>
  <c r="F16" i="2" s="1"/>
  <c r="D14" i="2"/>
  <c r="E25" i="23"/>
  <c r="E21" i="23"/>
  <c r="E15" i="23"/>
  <c r="N15" i="23" s="1"/>
  <c r="E11" i="23"/>
  <c r="N11" i="23" s="1"/>
  <c r="E8" i="23"/>
  <c r="N8" i="23" s="1"/>
  <c r="H85" i="23"/>
  <c r="H82" i="23"/>
  <c r="H74" i="23"/>
  <c r="E81" i="23"/>
  <c r="E69" i="23"/>
  <c r="E65" i="23"/>
  <c r="E62" i="23"/>
  <c r="E58" i="23"/>
  <c r="E54" i="23"/>
  <c r="E50" i="23"/>
  <c r="E46" i="23"/>
  <c r="E42" i="23"/>
  <c r="E37" i="23"/>
  <c r="E33" i="23"/>
  <c r="E29" i="23"/>
  <c r="H10" i="23"/>
  <c r="H89" i="23"/>
  <c r="K69" i="23"/>
  <c r="K65" i="23"/>
  <c r="K62" i="23"/>
  <c r="K58" i="23"/>
  <c r="K54" i="23"/>
  <c r="K50" i="23"/>
  <c r="K46" i="23"/>
  <c r="K42" i="23"/>
  <c r="K37" i="23"/>
  <c r="K33" i="23"/>
  <c r="K29" i="23"/>
  <c r="K25" i="23"/>
  <c r="K21" i="23"/>
  <c r="K15" i="23"/>
  <c r="K11" i="23"/>
  <c r="K8" i="23"/>
  <c r="D10" i="2"/>
  <c r="H84" i="23"/>
  <c r="H76" i="23"/>
  <c r="H73" i="23"/>
  <c r="H70" i="23"/>
  <c r="H66" i="23"/>
  <c r="H63" i="23"/>
  <c r="H59" i="23"/>
  <c r="H55" i="23"/>
  <c r="H51" i="23"/>
  <c r="H47" i="23"/>
  <c r="H43" i="23"/>
  <c r="H40" i="23"/>
  <c r="H34" i="23"/>
  <c r="H30" i="23"/>
  <c r="H26" i="23"/>
  <c r="H22" i="23"/>
  <c r="H19" i="23"/>
  <c r="H16" i="23"/>
  <c r="H9" i="23"/>
  <c r="M9" i="23"/>
  <c r="M11" i="23"/>
  <c r="H86" i="23"/>
  <c r="H83" i="23"/>
  <c r="H80" i="23"/>
  <c r="H75" i="23"/>
  <c r="H72" i="23"/>
  <c r="H68" i="23"/>
  <c r="H61" i="23"/>
  <c r="H57" i="23"/>
  <c r="H53" i="23"/>
  <c r="M6" i="23"/>
  <c r="M13" i="23"/>
  <c r="H93" i="23"/>
  <c r="E10" i="2"/>
  <c r="F21" i="30" l="1"/>
  <c r="N5" i="2"/>
  <c r="N11" i="2"/>
  <c r="M63" i="23"/>
  <c r="J46" i="2"/>
  <c r="J49" i="2" s="1"/>
  <c r="E34" i="2"/>
  <c r="N9" i="2"/>
  <c r="M60" i="23"/>
  <c r="M46" i="23"/>
  <c r="M84" i="23"/>
  <c r="M81" i="23"/>
  <c r="M55" i="23"/>
  <c r="M25" i="23"/>
  <c r="M65" i="23"/>
  <c r="M10" i="23"/>
  <c r="M33" i="23"/>
  <c r="M58" i="23"/>
  <c r="M66" i="23"/>
  <c r="M30" i="23"/>
  <c r="M59" i="23"/>
  <c r="M26" i="23"/>
  <c r="M56" i="23"/>
  <c r="M24" i="23"/>
  <c r="M38" i="23"/>
  <c r="M35" i="23"/>
  <c r="M82" i="23"/>
  <c r="M89" i="23"/>
  <c r="M53" i="23"/>
  <c r="M79" i="23"/>
  <c r="M67" i="23"/>
  <c r="M31" i="23"/>
  <c r="M88" i="23"/>
  <c r="M14" i="23"/>
  <c r="M41" i="23"/>
  <c r="M68" i="23"/>
  <c r="M29" i="23"/>
  <c r="M54" i="23"/>
  <c r="M62" i="23"/>
  <c r="M69" i="23"/>
  <c r="M22" i="23"/>
  <c r="M51" i="23"/>
  <c r="M90" i="23"/>
  <c r="M16" i="23"/>
  <c r="M43" i="23"/>
  <c r="M87" i="23"/>
  <c r="M73" i="23"/>
  <c r="M76" i="23"/>
  <c r="M40" i="23"/>
  <c r="M70" i="23"/>
  <c r="M19" i="23"/>
  <c r="M47" i="23"/>
  <c r="M27" i="23"/>
  <c r="M23" i="23"/>
  <c r="M52" i="23"/>
  <c r="M20" i="23"/>
  <c r="M48" i="23"/>
  <c r="M91" i="23"/>
  <c r="M64" i="23"/>
  <c r="M71" i="23"/>
  <c r="M85" i="23"/>
  <c r="M44" i="23"/>
  <c r="M74" i="23"/>
  <c r="M75" i="23"/>
  <c r="M32" i="23"/>
  <c r="M49" i="23"/>
  <c r="M61" i="23"/>
  <c r="M80" i="23"/>
  <c r="M17" i="23"/>
  <c r="D17" i="2"/>
  <c r="D39" i="30" s="1"/>
  <c r="K16" i="2"/>
  <c r="M34" i="23"/>
  <c r="L17" i="2"/>
  <c r="M8" i="23"/>
  <c r="M15" i="23"/>
  <c r="M21" i="23"/>
  <c r="M37" i="23"/>
  <c r="M42" i="23"/>
  <c r="M50" i="23"/>
  <c r="M86" i="23"/>
  <c r="M45" i="23"/>
  <c r="M57" i="23"/>
  <c r="M72" i="23"/>
  <c r="M83" i="23"/>
  <c r="F14" i="2"/>
  <c r="M7" i="23"/>
  <c r="M18" i="23"/>
  <c r="M28" i="23"/>
  <c r="M36" i="23"/>
  <c r="M39" i="23"/>
  <c r="O5" i="2"/>
  <c r="O12" i="2"/>
  <c r="N12" i="2"/>
  <c r="M16" i="2"/>
  <c r="N15" i="2"/>
  <c r="O15" i="2"/>
  <c r="O7" i="2"/>
  <c r="N7" i="2"/>
  <c r="N6" i="2"/>
  <c r="O6" i="2"/>
  <c r="O13" i="2"/>
  <c r="N13" i="2"/>
  <c r="O8" i="2"/>
  <c r="N8" i="2"/>
  <c r="F35" i="2"/>
  <c r="K10" i="2"/>
  <c r="F10" i="2"/>
  <c r="E17" i="2"/>
  <c r="G8" i="30" l="1"/>
  <c r="G10" i="30"/>
  <c r="G12" i="30"/>
  <c r="G14" i="30"/>
  <c r="G16" i="30"/>
  <c r="G18" i="30"/>
  <c r="G20" i="30"/>
  <c r="G22" i="30"/>
  <c r="G24" i="30"/>
  <c r="G26" i="30"/>
  <c r="G28" i="30"/>
  <c r="G30" i="30"/>
  <c r="G32" i="30"/>
  <c r="G34" i="30"/>
  <c r="G36" i="30"/>
  <c r="G9" i="30"/>
  <c r="G11" i="30"/>
  <c r="G13" i="30"/>
  <c r="G15" i="30"/>
  <c r="G17" i="30"/>
  <c r="G19" i="30"/>
  <c r="G21" i="30"/>
  <c r="G23" i="30"/>
  <c r="G25" i="30"/>
  <c r="G27" i="30"/>
  <c r="G29" i="30"/>
  <c r="G31" i="30"/>
  <c r="G33" i="30"/>
  <c r="G35" i="30"/>
  <c r="G37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F22" i="30"/>
  <c r="E21" i="30"/>
  <c r="F17" i="2"/>
  <c r="O11" i="2"/>
  <c r="M14" i="2"/>
  <c r="O14" i="2" s="1"/>
  <c r="M10" i="2"/>
  <c r="O9" i="2"/>
  <c r="C93" i="23"/>
  <c r="F34" i="2"/>
  <c r="D46" i="2"/>
  <c r="D49" i="2" s="1"/>
  <c r="O16" i="2"/>
  <c r="N16" i="2"/>
  <c r="G39" i="30"/>
  <c r="D93" i="23"/>
  <c r="K93" i="23" s="1"/>
  <c r="E46" i="2"/>
  <c r="F46" i="2" s="1"/>
  <c r="K17" i="2"/>
  <c r="F23" i="30" l="1"/>
  <c r="E22" i="30"/>
  <c r="E36" i="2"/>
  <c r="N14" i="2"/>
  <c r="M17" i="2"/>
  <c r="G7" i="30"/>
  <c r="I7" i="30" s="1"/>
  <c r="I8" i="30" s="1"/>
  <c r="I9" i="30" s="1"/>
  <c r="I10" i="30" s="1"/>
  <c r="I11" i="30" s="1"/>
  <c r="I12" i="30" s="1"/>
  <c r="I13" i="30" s="1"/>
  <c r="E8" i="30"/>
  <c r="E7" i="30"/>
  <c r="F49" i="2"/>
  <c r="H49" i="2" s="1"/>
  <c r="E49" i="2"/>
  <c r="G49" i="2" s="1"/>
  <c r="N10" i="2"/>
  <c r="O10" i="2"/>
  <c r="E50" i="2"/>
  <c r="G46" i="2"/>
  <c r="E93" i="23"/>
  <c r="H39" i="30"/>
  <c r="O17" i="2" l="1"/>
  <c r="H46" i="2" s="1"/>
  <c r="L93" i="23"/>
  <c r="F24" i="30"/>
  <c r="E23" i="30"/>
  <c r="F36" i="2"/>
  <c r="N93" i="23"/>
  <c r="N17" i="2"/>
  <c r="M35" i="2" s="1"/>
  <c r="M34" i="2"/>
  <c r="F25" i="30" l="1"/>
  <c r="E24" i="30"/>
  <c r="M93" i="23"/>
  <c r="F26" i="30" l="1"/>
  <c r="E25" i="30"/>
  <c r="F27" i="30" l="1"/>
  <c r="E26" i="30"/>
  <c r="F28" i="30" l="1"/>
  <c r="E27" i="30"/>
  <c r="F29" i="30" l="1"/>
  <c r="E28" i="30"/>
  <c r="F30" i="30" l="1"/>
  <c r="E29" i="30"/>
  <c r="F31" i="30" l="1"/>
  <c r="E30" i="30"/>
  <c r="F32" i="30" l="1"/>
  <c r="E31" i="30"/>
  <c r="F33" i="30" l="1"/>
  <c r="E32" i="30"/>
  <c r="F34" i="30" l="1"/>
  <c r="E33" i="30"/>
  <c r="F35" i="30" l="1"/>
  <c r="E34" i="30"/>
  <c r="F36" i="30" l="1"/>
  <c r="E35" i="30"/>
  <c r="F37" i="30" l="1"/>
  <c r="E37" i="30" s="1"/>
  <c r="E36" i="30"/>
</calcChain>
</file>

<file path=xl/sharedStrings.xml><?xml version="1.0" encoding="utf-8"?>
<sst xmlns="http://schemas.openxmlformats.org/spreadsheetml/2006/main" count="716" uniqueCount="335">
  <si>
    <t>MD</t>
  </si>
  <si>
    <t>ACTUAL</t>
  </si>
  <si>
    <t>%</t>
  </si>
  <si>
    <t>8A</t>
  </si>
  <si>
    <t>8B</t>
  </si>
  <si>
    <t>7A</t>
  </si>
  <si>
    <t>7B</t>
  </si>
  <si>
    <t>7C</t>
  </si>
  <si>
    <t>8C</t>
  </si>
  <si>
    <t>8D</t>
  </si>
  <si>
    <t>TOTAL</t>
  </si>
  <si>
    <t xml:space="preserve">AS OF </t>
  </si>
  <si>
    <t>6A</t>
  </si>
  <si>
    <t>6B</t>
  </si>
  <si>
    <t>REASON</t>
  </si>
  <si>
    <t>VALUE</t>
  </si>
  <si>
    <t>BEST ACHIEVEMENT</t>
  </si>
  <si>
    <t>BEST VALUE</t>
  </si>
  <si>
    <t>Friday</t>
  </si>
  <si>
    <t>Thursday</t>
  </si>
  <si>
    <t>Saturday</t>
  </si>
  <si>
    <t>Sunday</t>
  </si>
  <si>
    <t>Monday</t>
  </si>
  <si>
    <t>Tuesday</t>
  </si>
  <si>
    <t>Wednesday</t>
  </si>
  <si>
    <t>NO</t>
  </si>
  <si>
    <t>DAY</t>
  </si>
  <si>
    <t>TARGET</t>
  </si>
  <si>
    <t>STORE</t>
  </si>
  <si>
    <t>BEST GROWTH</t>
  </si>
  <si>
    <t>STORE_NAME</t>
  </si>
  <si>
    <t xml:space="preserve">MD </t>
  </si>
  <si>
    <t>RS67</t>
  </si>
  <si>
    <t>DATE</t>
  </si>
  <si>
    <t>%  GM</t>
  </si>
  <si>
    <t>SSR</t>
  </si>
  <si>
    <t>O041</t>
  </si>
  <si>
    <t>ALL MD</t>
  </si>
  <si>
    <t xml:space="preserve">TARGET </t>
  </si>
  <si>
    <t>ACT %</t>
  </si>
  <si>
    <t>ACTUAL CUMM</t>
  </si>
  <si>
    <t>% CUMM</t>
  </si>
  <si>
    <t xml:space="preserve">OVER/UNDER </t>
  </si>
  <si>
    <t>RS66</t>
  </si>
  <si>
    <t>GRW Y-1</t>
  </si>
  <si>
    <t>% ACH</t>
  </si>
  <si>
    <t>RS91</t>
  </si>
  <si>
    <t>RS94</t>
  </si>
  <si>
    <t xml:space="preserve"> % DISC</t>
  </si>
  <si>
    <t>DIVISI</t>
  </si>
  <si>
    <t>SUPERMARKET</t>
  </si>
  <si>
    <t xml:space="preserve">FASHION  </t>
  </si>
  <si>
    <t>CONSIGMENT</t>
  </si>
  <si>
    <t>SALES ACHIEVEMENT REPORT - BY DIVISION</t>
  </si>
  <si>
    <t>% EST GRW</t>
  </si>
  <si>
    <t>Y-1</t>
  </si>
  <si>
    <t>Est.  EOM</t>
  </si>
  <si>
    <t>S110</t>
  </si>
  <si>
    <t>S114</t>
  </si>
  <si>
    <t>S035</t>
  </si>
  <si>
    <t>S039</t>
  </si>
  <si>
    <t>S040</t>
  </si>
  <si>
    <t>S058</t>
  </si>
  <si>
    <t>S077</t>
  </si>
  <si>
    <t>S078</t>
  </si>
  <si>
    <t>S081</t>
  </si>
  <si>
    <t>S102</t>
  </si>
  <si>
    <t>S203</t>
  </si>
  <si>
    <t>S221</t>
  </si>
  <si>
    <t>S205</t>
  </si>
  <si>
    <t>S207</t>
  </si>
  <si>
    <t>S212</t>
  </si>
  <si>
    <t>S213</t>
  </si>
  <si>
    <t>S216</t>
  </si>
  <si>
    <t>S220</t>
  </si>
  <si>
    <t>S223</t>
  </si>
  <si>
    <t>S226</t>
  </si>
  <si>
    <t>S227</t>
  </si>
  <si>
    <t>S229</t>
  </si>
  <si>
    <t>S230</t>
  </si>
  <si>
    <t>S002</t>
  </si>
  <si>
    <t>S010</t>
  </si>
  <si>
    <t>S014</t>
  </si>
  <si>
    <t>S015</t>
  </si>
  <si>
    <t>S020</t>
  </si>
  <si>
    <t>S021</t>
  </si>
  <si>
    <t>S022</t>
  </si>
  <si>
    <t>S026</t>
  </si>
  <si>
    <t>S029</t>
  </si>
  <si>
    <t>S031</t>
  </si>
  <si>
    <t>S032</t>
  </si>
  <si>
    <t>S033</t>
  </si>
  <si>
    <t>S034</t>
  </si>
  <si>
    <t>S036</t>
  </si>
  <si>
    <t>S037</t>
  </si>
  <si>
    <t>S038</t>
  </si>
  <si>
    <t>S042</t>
  </si>
  <si>
    <t>S043</t>
  </si>
  <si>
    <t>S045</t>
  </si>
  <si>
    <t>S046</t>
  </si>
  <si>
    <t>S047</t>
  </si>
  <si>
    <t>S048</t>
  </si>
  <si>
    <t>S049</t>
  </si>
  <si>
    <t>S051</t>
  </si>
  <si>
    <t>S052</t>
  </si>
  <si>
    <t>S055</t>
  </si>
  <si>
    <t>S060</t>
  </si>
  <si>
    <t>S061</t>
  </si>
  <si>
    <t>S062</t>
  </si>
  <si>
    <t>S063</t>
  </si>
  <si>
    <t>S068</t>
  </si>
  <si>
    <t>S070</t>
  </si>
  <si>
    <t>S071</t>
  </si>
  <si>
    <t>S073</t>
  </si>
  <si>
    <t>S074</t>
  </si>
  <si>
    <t>S075</t>
  </si>
  <si>
    <t>S079</t>
  </si>
  <si>
    <t>S080</t>
  </si>
  <si>
    <t>S082</t>
  </si>
  <si>
    <t>S083</t>
  </si>
  <si>
    <t>S085</t>
  </si>
  <si>
    <t>S086</t>
  </si>
  <si>
    <t>S088</t>
  </si>
  <si>
    <t>S089</t>
  </si>
  <si>
    <t>S090</t>
  </si>
  <si>
    <t>S097</t>
  </si>
  <si>
    <t>S099</t>
  </si>
  <si>
    <t>S100</t>
  </si>
  <si>
    <t>S101</t>
  </si>
  <si>
    <t>S103</t>
  </si>
  <si>
    <t>S105</t>
  </si>
  <si>
    <t>S106</t>
  </si>
  <si>
    <t>S107</t>
  </si>
  <si>
    <t>S109</t>
  </si>
  <si>
    <t>END OF MONTH (EOM) ESTIMATED VALUE</t>
  </si>
  <si>
    <t>END OF MONTH (EOM) ESTIMATED   %</t>
  </si>
  <si>
    <t>NET SALES ACHIEVEMENT REPORT - ALL MD SUPERMARKET</t>
  </si>
  <si>
    <t>check</t>
  </si>
  <si>
    <t>S999</t>
  </si>
  <si>
    <t>DAILY SALES ACHIEVEMENT REPORT</t>
  </si>
  <si>
    <t>STORE NET SALES ACHIEVEMENT REPORT - ALL STORE</t>
  </si>
  <si>
    <t>*)  Source data by MIS</t>
  </si>
  <si>
    <t xml:space="preserve">   Source data by MIS</t>
  </si>
  <si>
    <t>*) net sales in Million Rp</t>
  </si>
  <si>
    <t xml:space="preserve">              Source data by MIS</t>
  </si>
  <si>
    <t>*)  In Million Rp</t>
  </si>
  <si>
    <t>S121</t>
  </si>
  <si>
    <t>TARGET CUM</t>
  </si>
  <si>
    <t xml:space="preserve"> EOM ESTIMATED</t>
  </si>
  <si>
    <t xml:space="preserve">AVG BY DAY </t>
  </si>
  <si>
    <t>grand</t>
  </si>
  <si>
    <t xml:space="preserve">              *Excl. Store closed</t>
  </si>
  <si>
    <t xml:space="preserve">GRW Y-1 (excl. str closed) </t>
  </si>
  <si>
    <t>EST GRW VS LY</t>
  </si>
  <si>
    <t>% ACHV</t>
  </si>
  <si>
    <t>% DISC</t>
  </si>
  <si>
    <t>S013</t>
  </si>
  <si>
    <t>Est. GRW vs LY (%)</t>
  </si>
  <si>
    <t>SUB DIV</t>
  </si>
  <si>
    <t>GMS</t>
  </si>
  <si>
    <t>GMS_TOT</t>
  </si>
  <si>
    <t>GROC_TOT</t>
  </si>
  <si>
    <t>FRESH</t>
  </si>
  <si>
    <t>FRESH_TOT</t>
  </si>
  <si>
    <t xml:space="preserve">  :  </t>
  </si>
  <si>
    <t>61,62,71,72,73,81,82,83,84</t>
  </si>
  <si>
    <t xml:space="preserve">  </t>
  </si>
  <si>
    <t>Nilai Net</t>
  </si>
  <si>
    <t>Amount Target-OutRgt</t>
  </si>
  <si>
    <t>Amount Target-Cons</t>
  </si>
  <si>
    <t>Amount Target-Total</t>
  </si>
  <si>
    <t>QTY OutRgt</t>
  </si>
  <si>
    <t>Amount OutRgt</t>
  </si>
  <si>
    <t>Disc OutRgt</t>
  </si>
  <si>
    <t>%MTarget OutRgt</t>
  </si>
  <si>
    <t>%MSales OutRgt</t>
  </si>
  <si>
    <t>MSales OutRgt</t>
  </si>
  <si>
    <t>%Achv OutRgt</t>
  </si>
  <si>
    <t>%Disc OutRgt</t>
  </si>
  <si>
    <t>QTY Cons</t>
  </si>
  <si>
    <t>Amount Cons</t>
  </si>
  <si>
    <t>Disc Cons</t>
  </si>
  <si>
    <t>%MTarget Cons</t>
  </si>
  <si>
    <t>%MSales Cons</t>
  </si>
  <si>
    <t>MSales Cons</t>
  </si>
  <si>
    <t>%Achv Cons</t>
  </si>
  <si>
    <t>%Disc Cons</t>
  </si>
  <si>
    <t>QTY Total</t>
  </si>
  <si>
    <t>Amount Total</t>
  </si>
  <si>
    <t>Disc Total</t>
  </si>
  <si>
    <t>%MTarget Total</t>
  </si>
  <si>
    <t>%MSales Total</t>
  </si>
  <si>
    <t>MSales Total</t>
  </si>
  <si>
    <t>%Achv Total</t>
  </si>
  <si>
    <t>%Disc Total</t>
  </si>
  <si>
    <t>Last Sales</t>
  </si>
  <si>
    <t>GROUP MD Bazaar</t>
  </si>
  <si>
    <t>061 TOYS</t>
  </si>
  <si>
    <t>062 STATIONERY</t>
  </si>
  <si>
    <t>071 BED &amp; BATH</t>
  </si>
  <si>
    <t>072 HOUSEHOLD</t>
  </si>
  <si>
    <t>073 ELECTRONIC</t>
  </si>
  <si>
    <t>081 BEAUTY,HOME CARE AND CLEANING</t>
  </si>
  <si>
    <t>082 FOODS</t>
  </si>
  <si>
    <t>083 DRINKS</t>
  </si>
  <si>
    <t>084 FRESH PRODUCT</t>
  </si>
  <si>
    <t>***SUB TOTAL***</t>
  </si>
  <si>
    <t>***PAGE TOTAL***</t>
  </si>
  <si>
    <t>***GRAND TOTAL***</t>
  </si>
  <si>
    <t>Store Name</t>
  </si>
  <si>
    <t>S999 - SPAR WHOLESALE</t>
  </si>
  <si>
    <t>Group RA</t>
  </si>
  <si>
    <t>RS67 - SPAR KARAWANG</t>
  </si>
  <si>
    <t>S002 - ROBINSON PULOGADUNG</t>
  </si>
  <si>
    <t>S010 - ROBINSON PAL MERAH</t>
  </si>
  <si>
    <t>SK - ROBINSON KRAMAT JATI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</si>
  <si>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</si>
  <si>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</si>
  <si>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</si>
  <si>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</si>
  <si>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</si>
  <si>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</si>
  <si>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</si>
  <si>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</si>
  <si>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S032 - ROBINSON TEBET</t>
  </si>
  <si>
    <t>S033 - ROBINSON TANJUNG PRIOK</t>
  </si>
  <si>
    <t>S034 - ROBINSON DEPOK</t>
  </si>
  <si>
    <t>S035 - SPAR CILEGON</t>
  </si>
  <si>
    <t>S036 - ROBINSON BOGOR</t>
  </si>
  <si>
    <t>S037 - SPAR CIBITUNG</t>
  </si>
  <si>
    <t>S038 - ROBINSON KLENDER</t>
  </si>
  <si>
    <t>S039 - ROBINSON SADANG TERMINAL SQUARE</t>
  </si>
  <si>
    <t>S040 - SPAR CENGKARENG</t>
  </si>
  <si>
    <t>S042 - ROBINSON CIJANTUNG</t>
  </si>
  <si>
    <t>S043 - ROBINSON CIBINONG II</t>
  </si>
  <si>
    <t>S047 - SPAR CIBUBUR II</t>
  </si>
  <si>
    <t>S049 - ROBINSON CILEDUG</t>
  </si>
  <si>
    <t>S068 - ROBINSON CILEUNGSI</t>
  </si>
  <si>
    <t>S071 - SPAR BOGOR TRADE MALL</t>
  </si>
  <si>
    <t>S074 - SPAR SENTRA GROSIR CIKARANG</t>
  </si>
  <si>
    <t>S075 - SPAR MALL SERANG BANTEN</t>
  </si>
  <si>
    <t>S102 - ROBINSON KEBAYORAN LAMA</t>
  </si>
  <si>
    <t>S105 - SPAR PARUNG</t>
  </si>
  <si>
    <t>S107 - ROBINSON CIBINONG</t>
  </si>
  <si>
    <t>S109 - ROBINSON KLENDER</t>
  </si>
  <si>
    <t>S114 - SPAR BOGOR</t>
  </si>
  <si>
    <t>S121 - ROBINSON TAJUR</t>
  </si>
  <si>
    <t>Group RB</t>
  </si>
  <si>
    <t>S046 - ROBINSON CIANJUR</t>
  </si>
  <si>
    <t>S061 - SPAR KUPANG</t>
  </si>
  <si>
    <t>S082 - ROBINSON SESETAN</t>
  </si>
  <si>
    <t>S083 - ROBINSON BANYUWANGI</t>
  </si>
  <si>
    <t>S097 - ROBINSON PADALARANG</t>
  </si>
  <si>
    <t>S099 - SPAR GARUT</t>
  </si>
  <si>
    <t>S100 - ROBINSON CIREBON</t>
  </si>
  <si>
    <t>S106 - ROBINSON CIBADAK</t>
  </si>
  <si>
    <t>S110 - ROBINSON PEKALONGAN</t>
  </si>
  <si>
    <t>S203 - ROBINSON SALATIGA</t>
  </si>
  <si>
    <t>S205 - ROBINSON SUKABUMI</t>
  </si>
  <si>
    <t>S207 - ROBINSON CIREBON</t>
  </si>
  <si>
    <t>S212 - ROBINSON CIMAHI</t>
  </si>
  <si>
    <t>S213 - ROBINSON MALANG</t>
  </si>
  <si>
    <t>S216 - SPAR GRESIK</t>
  </si>
  <si>
    <t>S220 - ROBINSON BALI</t>
  </si>
  <si>
    <t>S221 - ROBINSON BATAM II</t>
  </si>
  <si>
    <t>S223 - ROBINSON KRIAN</t>
  </si>
  <si>
    <t>S226 - ROBINSON TANJUNG PINANG</t>
  </si>
  <si>
    <t>S227 - SPAR SIDOARJO II</t>
  </si>
  <si>
    <t>S229 - ROBINSON BALI II</t>
  </si>
  <si>
    <t>S230 - ROBINSON BATAM III (PANBILL)</t>
  </si>
  <si>
    <t>Group RC</t>
  </si>
  <si>
    <t>O041 - ORANGEMART MEDAN</t>
  </si>
  <si>
    <t>RS66 - ROBINSON ANDALAS</t>
  </si>
  <si>
    <t>RS91 - ROBINSON ABEPURA</t>
  </si>
  <si>
    <t>RS94 - SPAR SAMARINDA TC</t>
  </si>
  <si>
    <t>S045 - ROBINSON JAMBI</t>
  </si>
  <si>
    <t>S048 - ROBINSON LAMPUNG</t>
  </si>
  <si>
    <t>S051 - ROBINSON BALIKPAPAN</t>
  </si>
  <si>
    <t>S052 - ROBINSON PANGKAL PINANG</t>
  </si>
  <si>
    <t>S055 - ROBINSON SAMARINDA</t>
  </si>
  <si>
    <t>S058 - ROBINSON MEDAN II</t>
  </si>
  <si>
    <t>S060 - ROBINSON TARAKAN</t>
  </si>
  <si>
    <t>S062 - ROBINSON MEDAN III</t>
  </si>
  <si>
    <t>S063 - ROBINSON BANJARMASIN II</t>
  </si>
  <si>
    <t>S070 - ROBINSON PANAKUKANG</t>
  </si>
  <si>
    <t>S073 - ROBINSON MALL TATURA PALU</t>
  </si>
  <si>
    <t>S078 - ROBINSON BATU RAJA PLAZA</t>
  </si>
  <si>
    <t>S079 - SPAR MAKASAR</t>
  </si>
  <si>
    <t>S080 - ROBINSON PLAZA DUMAI</t>
  </si>
  <si>
    <t>S081 - ROBINSON PLAZA BONTANG</t>
  </si>
  <si>
    <t>S085 - ROBINSON DURI</t>
  </si>
  <si>
    <t>S086 - ROBINSON KERINCI</t>
  </si>
  <si>
    <t>S088 - ROBINSON PAYA KUMBUH</t>
  </si>
  <si>
    <t>S089 - ROBINSON TEBING TINGGI</t>
  </si>
  <si>
    <t>S090 - ROBINSON KOTA BUMI</t>
  </si>
  <si>
    <t>S101 - ROBINSON LAMPUNG</t>
  </si>
  <si>
    <t>S103 - ROBINSON SORONG</t>
  </si>
  <si>
    <t>%ACH</t>
  </si>
  <si>
    <t>TGT GP</t>
  </si>
  <si>
    <t>ACT GP</t>
  </si>
  <si>
    <t>(+/-) GP</t>
  </si>
  <si>
    <t>ACT  Y-1</t>
  </si>
  <si>
    <t>EST ACH%</t>
  </si>
  <si>
    <t>NilaiNet</t>
  </si>
  <si>
    <t>Type</t>
  </si>
  <si>
    <t>Harian</t>
  </si>
  <si>
    <t>Sort</t>
  </si>
  <si>
    <t>Target</t>
  </si>
  <si>
    <t>% Akum</t>
  </si>
  <si>
    <t>% MrgnS</t>
  </si>
  <si>
    <t>Group Bazaar</t>
  </si>
  <si>
    <t>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</si>
  <si>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S124</t>
  </si>
  <si>
    <t>S124 - SPAR CIKUPA</t>
  </si>
  <si>
    <t>S077 - ROBINSON BUKIT TINGGI : JAM GADANG</t>
  </si>
  <si>
    <t>s024</t>
  </si>
  <si>
    <t>s057</t>
  </si>
  <si>
    <t>s115</t>
  </si>
  <si>
    <t>S011 - ROBINSON PASAR MINGGU</t>
  </si>
  <si>
    <t>S011</t>
  </si>
  <si>
    <t>S125</t>
  </si>
  <si>
    <t>S125 - SPAR JATINEGARA II</t>
  </si>
  <si>
    <t xml:space="preserve">    L2L = Like to like Y2017</t>
  </si>
  <si>
    <t>FEB 2018</t>
  </si>
  <si>
    <t xml:space="preserve">Actual Y-1 (2017)            (excl. str closed) </t>
  </si>
  <si>
    <t>SALES BY MD ( Bulan/Tahun : "0318" )</t>
  </si>
  <si>
    <t>SALES BY STORE ( Bulan/Tahun : "0318" )</t>
  </si>
  <si>
    <t>SALES PERCENTATION BY MD ( Bulan/Tahun : "0318" )</t>
  </si>
  <si>
    <t>'07-03-2018</t>
  </si>
  <si>
    <t>Last Sales 201803 : 2018-03-11  ----  m.akhlis -- 12-Mar-2018 08:38:09</t>
  </si>
  <si>
    <t>'11-03-2018</t>
  </si>
  <si>
    <t>Last Sales 201803 : 2018-03-11  ----  m.akhlis -- 12-Mar-2018 08:38:31</t>
  </si>
  <si>
    <t>'10-03-2018</t>
  </si>
  <si>
    <t>Last Sales 201803 : 2018-03-11  ----  m.akhlis -- 12-Mar-2018 08:38:45</t>
  </si>
  <si>
    <t>Note : 2 Store not yet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</si>
</sst>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%"/>
    <numFmt numFmtId="167" formatCode="_(* #,##0.000_);_(* \(#,##0.000\);_(* &quot;-&quot;??_);_(@_)"/>
    <numFmt numFmtId="168" formatCode="_(* #,##0.0000_);_(* \(#,##0.0000\);_(* &quot;-&quot;??_);_(@_)"/>
    <numFmt numFmtId="169" formatCode="[$-409]mmm\-yy;@"/>
    <numFmt numFmtId="170" formatCode="_(* #,##0.0_);_(* \(#,##0.0\);_(* &quot;-&quot;??_);_(@_)"/>
    <numFmt numFmtId="171" formatCode="0.000%"/>
    <numFmt numFmtId="172" formatCode="_-* #,##0.0_-;\-* #,##0.0_-;_-* &quot;-&quot;??_-;_-@_-"/>
    <numFmt numFmtId="173" formatCode="_-* #,##0.000_-;\-* #,##0.000_-;_-* &quot;-&quot;??_-;_-@_-"/>
    <numFmt numFmtId="174" formatCode="_-* #,##0_-;\-* #,##0_-;_-* &quot;-&quot;??_-;_-@_-"/>
    <numFmt numFmtId="175" formatCode="_(* #,##0.00_);_(* \(#,##0.00\);_(* &quot;-&quot;_);_(@_)"/>
  </numFmts>
  <fonts count="50" x14ac:knownFonts="1">
    <font>
      <sz val="10"/>
      <color theme="1"/>
      <name val="Arial"/>
      <family val="2"/>
    </font>
    <font>
      <sz val="11"/>
      <color indexed="8"/>
      <name val="Calibri"/>
      <family val="2"/>
    </font>
    <font>
      <i/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i/>
      <sz val="10"/>
      <name val="Arial Narrow"/>
      <family val="2"/>
    </font>
    <font>
      <i/>
      <sz val="10"/>
      <name val="Arial Narrow"/>
      <family val="2"/>
    </font>
    <font>
      <sz val="14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i/>
      <sz val="10"/>
      <color rgb="FFFF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rgb="FFFF0000"/>
      <name val="Arial Narrow"/>
      <family val="2"/>
    </font>
    <font>
      <b/>
      <i/>
      <sz val="10"/>
      <color theme="0"/>
      <name val="Arial Narrow"/>
      <family val="2"/>
    </font>
    <font>
      <b/>
      <i/>
      <sz val="10"/>
      <color rgb="FFFF0000"/>
      <name val="Arial"/>
      <family val="2"/>
    </font>
    <font>
      <b/>
      <i/>
      <sz val="10"/>
      <color theme="0"/>
      <name val="Arial"/>
      <family val="2"/>
    </font>
    <font>
      <sz val="10"/>
      <color theme="1"/>
      <name val="Arial Narrow"/>
      <family val="2"/>
    </font>
    <font>
      <b/>
      <sz val="11"/>
      <color theme="4" tint="0.79998168889431442"/>
      <name val="Arial Narrow"/>
      <family val="2"/>
    </font>
    <font>
      <sz val="8"/>
      <name val="Arial"/>
      <family val="2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b/>
      <i/>
      <sz val="10"/>
      <color rgb="FFFF0000"/>
      <name val="Arial Narrow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theme="0" tint="-0.24994659260841701"/>
      </right>
      <top style="hair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thin">
        <color theme="0" tint="-0.24994659260841701"/>
      </bottom>
      <diagonal/>
    </border>
  </borders>
  <cellStyleXfs count="60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6" fillId="26" borderId="0" applyNumberFormat="0" applyBorder="0" applyAlignment="0" applyProtection="0"/>
    <xf numFmtId="0" fontId="17" fillId="27" borderId="12" applyNumberFormat="0" applyAlignment="0" applyProtection="0"/>
    <xf numFmtId="0" fontId="18" fillId="28" borderId="13" applyNumberFormat="0" applyAlignment="0" applyProtection="0"/>
    <xf numFmtId="164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5" fillId="30" borderId="12" applyNumberFormat="0" applyAlignment="0" applyProtection="0"/>
    <xf numFmtId="0" fontId="26" fillId="0" borderId="17" applyNumberFormat="0" applyFill="0" applyAlignment="0" applyProtection="0"/>
    <xf numFmtId="0" fontId="27" fillId="31" borderId="0" applyNumberFormat="0" applyBorder="0" applyAlignment="0" applyProtection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32" borderId="18" applyNumberFormat="0" applyFont="0" applyAlignment="0" applyProtection="0"/>
    <xf numFmtId="0" fontId="14" fillId="32" borderId="18" applyNumberFormat="0" applyFont="0" applyAlignment="0" applyProtection="0"/>
    <xf numFmtId="0" fontId="14" fillId="32" borderId="18" applyNumberFormat="0" applyFont="0" applyAlignment="0" applyProtection="0"/>
    <xf numFmtId="0" fontId="14" fillId="32" borderId="18" applyNumberFormat="0" applyFont="0" applyAlignment="0" applyProtection="0"/>
    <xf numFmtId="0" fontId="28" fillId="27" borderId="19" applyNumberFormat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0" borderId="0" applyNumberFormat="0" applyFill="0" applyBorder="0" applyAlignment="0" applyProtection="0"/>
    <xf numFmtId="41" fontId="13" fillId="0" borderId="0" applyFont="0" applyFill="0" applyBorder="0" applyAlignment="0" applyProtection="0"/>
    <xf numFmtId="0" fontId="48" fillId="0" borderId="0"/>
    <xf numFmtId="43" fontId="48" fillId="0" borderId="0" applyFont="0" applyFill="0" applyBorder="0" applyAlignment="0" applyProtection="0"/>
    <xf numFmtId="41" fontId="48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16">
    <xf numFmtId="0" fontId="0" fillId="0" borderId="0" xfId="0"/>
    <xf numFmtId="0" fontId="2" fillId="0" borderId="0" xfId="0" applyFont="1" applyBorder="1" applyAlignment="1">
      <alignment horizontal="left"/>
    </xf>
    <xf numFmtId="164" fontId="4" fillId="33" borderId="0" xfId="28" applyNumberFormat="1" applyFont="1" applyFill="1" applyAlignment="1"/>
    <xf numFmtId="0" fontId="4" fillId="33" borderId="0" xfId="0" applyFont="1" applyFill="1"/>
    <xf numFmtId="0" fontId="4" fillId="33" borderId="0" xfId="0" applyFont="1" applyFill="1" applyAlignment="1">
      <alignment horizontal="center"/>
    </xf>
    <xf numFmtId="0" fontId="5" fillId="33" borderId="0" xfId="0" applyFont="1" applyFill="1" applyAlignment="1">
      <alignment horizontal="center"/>
    </xf>
    <xf numFmtId="0" fontId="4" fillId="33" borderId="24" xfId="0" applyFont="1" applyFill="1" applyBorder="1" applyAlignment="1">
      <alignment horizontal="center"/>
    </xf>
    <xf numFmtId="0" fontId="4" fillId="33" borderId="25" xfId="0" applyFont="1" applyFill="1" applyBorder="1"/>
    <xf numFmtId="10" fontId="5" fillId="35" borderId="26" xfId="50" applyNumberFormat="1" applyFont="1" applyFill="1" applyBorder="1" applyAlignment="1">
      <alignment horizontal="center"/>
    </xf>
    <xf numFmtId="0" fontId="33" fillId="33" borderId="0" xfId="0" applyFont="1" applyFill="1" applyAlignment="1">
      <alignment horizontal="center"/>
    </xf>
    <xf numFmtId="0" fontId="33" fillId="33" borderId="0" xfId="0" applyFont="1" applyFill="1"/>
    <xf numFmtId="0" fontId="6" fillId="0" borderId="0" xfId="0" applyFont="1" applyBorder="1" applyAlignment="1">
      <alignment horizontal="center"/>
    </xf>
    <xf numFmtId="0" fontId="3" fillId="33" borderId="1" xfId="0" applyFont="1" applyFill="1" applyBorder="1"/>
    <xf numFmtId="0" fontId="3" fillId="33" borderId="0" xfId="0" applyFont="1" applyFill="1" applyBorder="1"/>
    <xf numFmtId="0" fontId="7" fillId="0" borderId="0" xfId="0" applyFont="1" applyBorder="1" applyAlignment="1">
      <alignment horizontal="left"/>
    </xf>
    <xf numFmtId="0" fontId="5" fillId="33" borderId="0" xfId="0" applyFont="1" applyFill="1" applyBorder="1"/>
    <xf numFmtId="165" fontId="5" fillId="33" borderId="0" xfId="28" applyNumberFormat="1" applyFont="1" applyFill="1" applyAlignment="1"/>
    <xf numFmtId="164" fontId="5" fillId="33" borderId="0" xfId="28" applyNumberFormat="1" applyFont="1" applyFill="1" applyAlignment="1"/>
    <xf numFmtId="10" fontId="5" fillId="33" borderId="0" xfId="50" applyNumberFormat="1" applyFont="1" applyFill="1" applyAlignment="1"/>
    <xf numFmtId="0" fontId="5" fillId="33" borderId="0" xfId="0" applyFont="1" applyFill="1"/>
    <xf numFmtId="0" fontId="34" fillId="33" borderId="0" xfId="0" applyFont="1" applyFill="1"/>
    <xf numFmtId="0" fontId="5" fillId="33" borderId="0" xfId="0" applyFont="1" applyFill="1" applyAlignment="1">
      <alignment horizontal="center" vertical="center"/>
    </xf>
    <xf numFmtId="164" fontId="4" fillId="33" borderId="25" xfId="28" applyNumberFormat="1" applyFont="1" applyFill="1" applyBorder="1" applyAlignment="1"/>
    <xf numFmtId="164" fontId="4" fillId="33" borderId="25" xfId="28" applyNumberFormat="1" applyFont="1" applyFill="1" applyBorder="1" applyAlignment="1">
      <alignment horizontal="right"/>
    </xf>
    <xf numFmtId="165" fontId="4" fillId="33" borderId="25" xfId="28" applyNumberFormat="1" applyFont="1" applyFill="1" applyBorder="1" applyAlignment="1"/>
    <xf numFmtId="0" fontId="4" fillId="33" borderId="24" xfId="0" applyFont="1" applyFill="1" applyBorder="1"/>
    <xf numFmtId="165" fontId="33" fillId="33" borderId="0" xfId="28" applyNumberFormat="1" applyFont="1" applyFill="1" applyAlignment="1">
      <alignment horizontal="right"/>
    </xf>
    <xf numFmtId="165" fontId="4" fillId="33" borderId="0" xfId="28" applyNumberFormat="1" applyFont="1" applyFill="1" applyAlignment="1"/>
    <xf numFmtId="10" fontId="4" fillId="33" borderId="0" xfId="50" applyNumberFormat="1" applyFont="1" applyFill="1" applyAlignment="1"/>
    <xf numFmtId="0" fontId="3" fillId="0" borderId="0" xfId="0" applyFont="1" applyBorder="1" applyAlignment="1"/>
    <xf numFmtId="17" fontId="5" fillId="0" borderId="0" xfId="0" applyNumberFormat="1" applyFont="1" applyBorder="1" applyAlignment="1"/>
    <xf numFmtId="0" fontId="5" fillId="0" borderId="0" xfId="0" applyFont="1" applyBorder="1" applyAlignment="1"/>
    <xf numFmtId="0" fontId="4" fillId="0" borderId="0" xfId="0" applyFont="1" applyBorder="1"/>
    <xf numFmtId="170" fontId="4" fillId="0" borderId="0" xfId="28" applyNumberFormat="1" applyFont="1" applyBorder="1"/>
    <xf numFmtId="10" fontId="4" fillId="0" borderId="0" xfId="50" applyNumberFormat="1" applyFont="1" applyBorder="1" applyAlignment="1">
      <alignment horizontal="center"/>
    </xf>
    <xf numFmtId="10" fontId="4" fillId="0" borderId="0" xfId="50" applyNumberFormat="1" applyFont="1" applyFill="1" applyBorder="1" applyAlignment="1">
      <alignment horizontal="center"/>
    </xf>
    <xf numFmtId="164" fontId="4" fillId="0" borderId="0" xfId="28" applyNumberFormat="1" applyFont="1" applyBorder="1"/>
    <xf numFmtId="166" fontId="4" fillId="0" borderId="0" xfId="5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170" fontId="4" fillId="0" borderId="25" xfId="28" applyNumberFormat="1" applyFont="1" applyBorder="1"/>
    <xf numFmtId="10" fontId="4" fillId="0" borderId="25" xfId="50" applyNumberFormat="1" applyFont="1" applyBorder="1" applyAlignment="1">
      <alignment horizontal="center"/>
    </xf>
    <xf numFmtId="10" fontId="4" fillId="0" borderId="25" xfId="50" applyNumberFormat="1" applyFont="1" applyFill="1" applyBorder="1" applyAlignment="1">
      <alignment horizontal="center"/>
    </xf>
    <xf numFmtId="170" fontId="4" fillId="33" borderId="25" xfId="28" applyNumberFormat="1" applyFont="1" applyFill="1" applyBorder="1"/>
    <xf numFmtId="170" fontId="4" fillId="0" borderId="25" xfId="28" applyNumberFormat="1" applyFont="1" applyFill="1" applyBorder="1"/>
    <xf numFmtId="0" fontId="5" fillId="0" borderId="0" xfId="0" applyFont="1" applyBorder="1"/>
    <xf numFmtId="170" fontId="5" fillId="35" borderId="26" xfId="28" applyNumberFormat="1" applyFont="1" applyFill="1" applyBorder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/>
    </xf>
    <xf numFmtId="0" fontId="33" fillId="0" borderId="0" xfId="0" applyFont="1" applyBorder="1"/>
    <xf numFmtId="170" fontId="33" fillId="0" borderId="0" xfId="28" applyNumberFormat="1" applyFont="1" applyBorder="1"/>
    <xf numFmtId="10" fontId="33" fillId="0" borderId="0" xfId="50" applyNumberFormat="1" applyFont="1" applyBorder="1" applyAlignment="1">
      <alignment horizontal="center"/>
    </xf>
    <xf numFmtId="170" fontId="33" fillId="0" borderId="0" xfId="28" applyNumberFormat="1" applyFont="1" applyBorder="1" applyAlignment="1">
      <alignment horizontal="right"/>
    </xf>
    <xf numFmtId="170" fontId="32" fillId="0" borderId="0" xfId="28" applyNumberFormat="1" applyFont="1" applyBorder="1"/>
    <xf numFmtId="0" fontId="12" fillId="0" borderId="0" xfId="0" applyFont="1" applyBorder="1" applyAlignment="1">
      <alignment horizontal="left"/>
    </xf>
    <xf numFmtId="164" fontId="4" fillId="0" borderId="0" xfId="28" applyFont="1" applyBorder="1"/>
    <xf numFmtId="170" fontId="4" fillId="0" borderId="0" xfId="50" applyNumberFormat="1" applyFont="1" applyBorder="1"/>
    <xf numFmtId="9" fontId="4" fillId="0" borderId="0" xfId="50" applyFont="1" applyBorder="1" applyAlignment="1">
      <alignment horizontal="center"/>
    </xf>
    <xf numFmtId="0" fontId="3" fillId="33" borderId="0" xfId="0" applyFont="1" applyFill="1" applyBorder="1" applyAlignment="1">
      <alignment horizontal="center"/>
    </xf>
    <xf numFmtId="169" fontId="3" fillId="33" borderId="0" xfId="28" applyNumberFormat="1" applyFont="1" applyFill="1" applyBorder="1" applyAlignment="1">
      <alignment horizontal="left"/>
    </xf>
    <xf numFmtId="0" fontId="10" fillId="33" borderId="3" xfId="0" applyFont="1" applyFill="1" applyBorder="1"/>
    <xf numFmtId="0" fontId="10" fillId="33" borderId="4" xfId="0" applyFont="1" applyFill="1" applyBorder="1"/>
    <xf numFmtId="0" fontId="10" fillId="33" borderId="0" xfId="0" applyFont="1" applyFill="1" applyBorder="1"/>
    <xf numFmtId="0" fontId="10" fillId="33" borderId="24" xfId="0" applyFont="1" applyFill="1" applyBorder="1" applyAlignment="1">
      <alignment horizontal="center"/>
    </xf>
    <xf numFmtId="0" fontId="11" fillId="33" borderId="3" xfId="0" applyFont="1" applyFill="1" applyBorder="1"/>
    <xf numFmtId="0" fontId="11" fillId="33" borderId="0" xfId="0" applyFont="1" applyFill="1" applyBorder="1"/>
    <xf numFmtId="0" fontId="9" fillId="33" borderId="3" xfId="0" applyFont="1" applyFill="1" applyBorder="1"/>
    <xf numFmtId="0" fontId="9" fillId="33" borderId="4" xfId="0" applyFont="1" applyFill="1" applyBorder="1"/>
    <xf numFmtId="0" fontId="9" fillId="33" borderId="0" xfId="0" applyFont="1" applyFill="1" applyBorder="1"/>
    <xf numFmtId="165" fontId="9" fillId="33" borderId="0" xfId="28" applyNumberFormat="1" applyFont="1" applyFill="1" applyBorder="1"/>
    <xf numFmtId="164" fontId="9" fillId="33" borderId="0" xfId="28" applyFont="1" applyFill="1" applyBorder="1"/>
    <xf numFmtId="166" fontId="9" fillId="33" borderId="0" xfId="50" applyNumberFormat="1" applyFont="1" applyFill="1" applyBorder="1"/>
    <xf numFmtId="166" fontId="9" fillId="33" borderId="0" xfId="50" applyNumberFormat="1" applyFont="1" applyFill="1" applyBorder="1" applyAlignment="1">
      <alignment horizontal="center"/>
    </xf>
    <xf numFmtId="10" fontId="9" fillId="33" borderId="0" xfId="50" applyNumberFormat="1" applyFont="1" applyFill="1" applyBorder="1" applyAlignment="1">
      <alignment horizontal="right"/>
    </xf>
    <xf numFmtId="165" fontId="9" fillId="33" borderId="0" xfId="28" applyNumberFormat="1" applyFont="1" applyFill="1" applyBorder="1" applyAlignment="1">
      <alignment horizontal="right"/>
    </xf>
    <xf numFmtId="174" fontId="36" fillId="33" borderId="0" xfId="28" applyNumberFormat="1" applyFont="1" applyFill="1" applyBorder="1"/>
    <xf numFmtId="0" fontId="37" fillId="33" borderId="0" xfId="0" applyFont="1" applyFill="1" applyBorder="1"/>
    <xf numFmtId="10" fontId="36" fillId="33" borderId="0" xfId="50" applyNumberFormat="1" applyFont="1" applyFill="1" applyBorder="1"/>
    <xf numFmtId="165" fontId="9" fillId="33" borderId="0" xfId="28" applyNumberFormat="1" applyFont="1" applyFill="1" applyBorder="1" applyAlignment="1">
      <alignment horizontal="center"/>
    </xf>
    <xf numFmtId="165" fontId="9" fillId="34" borderId="5" xfId="28" applyNumberFormat="1" applyFont="1" applyFill="1" applyBorder="1" applyAlignment="1">
      <alignment horizontal="center" vertical="center"/>
    </xf>
    <xf numFmtId="164" fontId="9" fillId="34" borderId="5" xfId="28" applyFont="1" applyFill="1" applyBorder="1" applyAlignment="1">
      <alignment horizontal="center" vertical="center"/>
    </xf>
    <xf numFmtId="164" fontId="9" fillId="34" borderId="5" xfId="28" applyFont="1" applyFill="1" applyBorder="1" applyAlignment="1">
      <alignment horizontal="center" vertical="center" wrapText="1"/>
    </xf>
    <xf numFmtId="0" fontId="9" fillId="34" borderId="5" xfId="0" applyFont="1" applyFill="1" applyBorder="1"/>
    <xf numFmtId="10" fontId="9" fillId="34" borderId="5" xfId="50" applyNumberFormat="1" applyFont="1" applyFill="1" applyBorder="1" applyAlignment="1">
      <alignment horizontal="center"/>
    </xf>
    <xf numFmtId="165" fontId="37" fillId="33" borderId="0" xfId="28" applyNumberFormat="1" applyFont="1" applyFill="1" applyBorder="1"/>
    <xf numFmtId="164" fontId="37" fillId="33" borderId="0" xfId="28" applyFont="1" applyFill="1" applyBorder="1"/>
    <xf numFmtId="0" fontId="37" fillId="33" borderId="4" xfId="0" applyFont="1" applyFill="1" applyBorder="1"/>
    <xf numFmtId="0" fontId="7" fillId="33" borderId="0" xfId="0" applyFont="1" applyFill="1" applyBorder="1"/>
    <xf numFmtId="165" fontId="7" fillId="33" borderId="0" xfId="28" applyNumberFormat="1" applyFont="1" applyFill="1" applyBorder="1" applyAlignment="1">
      <alignment horizontal="center"/>
    </xf>
    <xf numFmtId="165" fontId="35" fillId="33" borderId="0" xfId="28" applyNumberFormat="1" applyFont="1" applyFill="1" applyBorder="1"/>
    <xf numFmtId="166" fontId="35" fillId="33" borderId="0" xfId="50" applyNumberFormat="1" applyFont="1" applyFill="1" applyBorder="1"/>
    <xf numFmtId="165" fontId="7" fillId="33" borderId="0" xfId="28" applyNumberFormat="1" applyFont="1" applyFill="1" applyBorder="1"/>
    <xf numFmtId="0" fontId="3" fillId="33" borderId="6" xfId="0" applyFont="1" applyFill="1" applyBorder="1"/>
    <xf numFmtId="0" fontId="8" fillId="33" borderId="6" xfId="0" applyFont="1" applyFill="1" applyBorder="1"/>
    <xf numFmtId="165" fontId="8" fillId="33" borderId="6" xfId="28" applyNumberFormat="1" applyFont="1" applyFill="1" applyBorder="1"/>
    <xf numFmtId="0" fontId="10" fillId="33" borderId="7" xfId="0" applyFont="1" applyFill="1" applyBorder="1"/>
    <xf numFmtId="0" fontId="9" fillId="33" borderId="6" xfId="0" applyFont="1" applyFill="1" applyBorder="1"/>
    <xf numFmtId="0" fontId="10" fillId="33" borderId="6" xfId="0" applyFont="1" applyFill="1" applyBorder="1"/>
    <xf numFmtId="165" fontId="10" fillId="33" borderId="6" xfId="28" applyNumberFormat="1" applyFont="1" applyFill="1" applyBorder="1"/>
    <xf numFmtId="164" fontId="10" fillId="33" borderId="6" xfId="28" applyFont="1" applyFill="1" applyBorder="1"/>
    <xf numFmtId="10" fontId="10" fillId="33" borderId="6" xfId="50" applyNumberFormat="1" applyFont="1" applyFill="1" applyBorder="1"/>
    <xf numFmtId="167" fontId="36" fillId="33" borderId="6" xfId="28" applyNumberFormat="1" applyFont="1" applyFill="1" applyBorder="1"/>
    <xf numFmtId="164" fontId="36" fillId="33" borderId="6" xfId="28" applyFont="1" applyFill="1" applyBorder="1"/>
    <xf numFmtId="0" fontId="10" fillId="33" borderId="8" xfId="0" applyFont="1" applyFill="1" applyBorder="1"/>
    <xf numFmtId="168" fontId="9" fillId="33" borderId="0" xfId="28" applyNumberFormat="1" applyFont="1" applyFill="1" applyBorder="1"/>
    <xf numFmtId="167" fontId="37" fillId="33" borderId="0" xfId="28" applyNumberFormat="1" applyFont="1" applyFill="1" applyBorder="1"/>
    <xf numFmtId="165" fontId="10" fillId="33" borderId="0" xfId="28" applyNumberFormat="1" applyFont="1" applyFill="1" applyBorder="1"/>
    <xf numFmtId="9" fontId="10" fillId="33" borderId="0" xfId="50" applyFont="1" applyFill="1" applyBorder="1"/>
    <xf numFmtId="164" fontId="10" fillId="33" borderId="0" xfId="28" applyFont="1" applyFill="1" applyBorder="1"/>
    <xf numFmtId="167" fontId="36" fillId="33" borderId="0" xfId="28" applyNumberFormat="1" applyFont="1" applyFill="1" applyBorder="1"/>
    <xf numFmtId="0" fontId="9" fillId="33" borderId="3" xfId="0" applyFont="1" applyFill="1" applyBorder="1" applyAlignment="1">
      <alignment horizontal="center" vertical="center"/>
    </xf>
    <xf numFmtId="0" fontId="9" fillId="33" borderId="4" xfId="0" applyFont="1" applyFill="1" applyBorder="1" applyAlignment="1">
      <alignment horizontal="center" vertical="center"/>
    </xf>
    <xf numFmtId="0" fontId="9" fillId="33" borderId="0" xfId="0" applyFont="1" applyFill="1" applyBorder="1" applyAlignment="1">
      <alignment horizontal="center" vertical="center"/>
    </xf>
    <xf numFmtId="0" fontId="10" fillId="33" borderId="24" xfId="37" applyFont="1" applyFill="1" applyBorder="1" applyAlignment="1" applyProtection="1">
      <alignment horizontal="center"/>
    </xf>
    <xf numFmtId="0" fontId="10" fillId="33" borderId="25" xfId="37" applyFont="1" applyFill="1" applyBorder="1" applyAlignment="1" applyProtection="1">
      <alignment horizontal="center"/>
    </xf>
    <xf numFmtId="165" fontId="10" fillId="33" borderId="25" xfId="28" applyNumberFormat="1" applyFont="1" applyFill="1" applyBorder="1" applyAlignment="1" applyProtection="1"/>
    <xf numFmtId="165" fontId="10" fillId="0" borderId="25" xfId="28" applyNumberFormat="1" applyFont="1" applyBorder="1"/>
    <xf numFmtId="10" fontId="9" fillId="0" borderId="25" xfId="50" applyNumberFormat="1" applyFont="1" applyFill="1" applyBorder="1" applyAlignment="1" applyProtection="1">
      <alignment horizontal="center"/>
    </xf>
    <xf numFmtId="10" fontId="10" fillId="33" borderId="25" xfId="50" applyNumberFormat="1" applyFont="1" applyFill="1" applyBorder="1" applyAlignment="1" applyProtection="1">
      <alignment horizontal="center"/>
    </xf>
    <xf numFmtId="164" fontId="10" fillId="33" borderId="25" xfId="28" applyNumberFormat="1" applyFont="1" applyFill="1" applyBorder="1" applyAlignment="1" applyProtection="1"/>
    <xf numFmtId="10" fontId="10" fillId="33" borderId="29" xfId="50" applyNumberFormat="1" applyFont="1" applyFill="1" applyBorder="1" applyAlignment="1" applyProtection="1">
      <alignment horizontal="center"/>
    </xf>
    <xf numFmtId="0" fontId="38" fillId="33" borderId="0" xfId="0" applyFont="1" applyFill="1" applyBorder="1"/>
    <xf numFmtId="0" fontId="36" fillId="33" borderId="3" xfId="0" applyFont="1" applyFill="1" applyBorder="1"/>
    <xf numFmtId="0" fontId="36" fillId="33" borderId="0" xfId="0" applyFont="1" applyFill="1" applyBorder="1"/>
    <xf numFmtId="165" fontId="36" fillId="33" borderId="0" xfId="28" applyNumberFormat="1" applyFont="1" applyFill="1" applyBorder="1"/>
    <xf numFmtId="10" fontId="36" fillId="33" borderId="0" xfId="50" applyNumberFormat="1" applyFont="1" applyFill="1" applyBorder="1" applyAlignment="1">
      <alignment horizontal="center"/>
    </xf>
    <xf numFmtId="164" fontId="36" fillId="33" borderId="0" xfId="28" applyFont="1" applyFill="1" applyBorder="1"/>
    <xf numFmtId="165" fontId="36" fillId="33" borderId="0" xfId="28" applyNumberFormat="1" applyFont="1" applyFill="1" applyBorder="1" applyAlignment="1">
      <alignment horizontal="right"/>
    </xf>
    <xf numFmtId="165" fontId="36" fillId="33" borderId="4" xfId="28" applyNumberFormat="1" applyFont="1" applyFill="1" applyBorder="1" applyAlignment="1">
      <alignment horizontal="right"/>
    </xf>
    <xf numFmtId="166" fontId="10" fillId="33" borderId="0" xfId="50" applyNumberFormat="1" applyFont="1" applyFill="1" applyBorder="1"/>
    <xf numFmtId="0" fontId="9" fillId="34" borderId="0" xfId="0" applyFont="1" applyFill="1" applyBorder="1"/>
    <xf numFmtId="165" fontId="9" fillId="34" borderId="0" xfId="28" applyNumberFormat="1" applyFont="1" applyFill="1" applyBorder="1" applyAlignment="1">
      <alignment horizontal="center"/>
    </xf>
    <xf numFmtId="164" fontId="9" fillId="34" borderId="0" xfId="28" applyFont="1" applyFill="1" applyBorder="1" applyAlignment="1">
      <alignment horizontal="center"/>
    </xf>
    <xf numFmtId="165" fontId="9" fillId="34" borderId="0" xfId="28" applyNumberFormat="1" applyFont="1" applyFill="1" applyBorder="1"/>
    <xf numFmtId="166" fontId="9" fillId="34" borderId="0" xfId="50" applyNumberFormat="1" applyFont="1" applyFill="1" applyBorder="1"/>
    <xf numFmtId="165" fontId="10" fillId="33" borderId="0" xfId="28" applyNumberFormat="1" applyFont="1" applyFill="1" applyBorder="1" applyAlignment="1">
      <alignment horizontal="center"/>
    </xf>
    <xf numFmtId="10" fontId="10" fillId="33" borderId="0" xfId="50" applyNumberFormat="1" applyFont="1" applyFill="1" applyBorder="1"/>
    <xf numFmtId="0" fontId="10" fillId="33" borderId="9" xfId="0" applyFont="1" applyFill="1" applyBorder="1"/>
    <xf numFmtId="0" fontId="10" fillId="33" borderId="10" xfId="0" applyFont="1" applyFill="1" applyBorder="1"/>
    <xf numFmtId="165" fontId="10" fillId="33" borderId="10" xfId="28" applyNumberFormat="1" applyFont="1" applyFill="1" applyBorder="1"/>
    <xf numFmtId="164" fontId="10" fillId="33" borderId="10" xfId="28" applyFont="1" applyFill="1" applyBorder="1"/>
    <xf numFmtId="166" fontId="10" fillId="33" borderId="10" xfId="50" applyNumberFormat="1" applyFont="1" applyFill="1" applyBorder="1"/>
    <xf numFmtId="0" fontId="10" fillId="33" borderId="11" xfId="0" applyFont="1" applyFill="1" applyBorder="1"/>
    <xf numFmtId="165" fontId="36" fillId="33" borderId="6" xfId="28" applyNumberFormat="1" applyFont="1" applyFill="1" applyBorder="1"/>
    <xf numFmtId="0" fontId="36" fillId="33" borderId="8" xfId="0" applyFont="1" applyFill="1" applyBorder="1"/>
    <xf numFmtId="166" fontId="36" fillId="33" borderId="0" xfId="50" applyNumberFormat="1" applyFont="1" applyFill="1" applyBorder="1"/>
    <xf numFmtId="0" fontId="36" fillId="33" borderId="4" xfId="0" applyFont="1" applyFill="1" applyBorder="1"/>
    <xf numFmtId="165" fontId="36" fillId="0" borderId="0" xfId="28" applyNumberFormat="1" applyFont="1" applyFill="1" applyBorder="1"/>
    <xf numFmtId="3" fontId="39" fillId="0" borderId="5" xfId="28" applyNumberFormat="1" applyFont="1" applyFill="1" applyBorder="1" applyAlignment="1" applyProtection="1"/>
    <xf numFmtId="10" fontId="9" fillId="33" borderId="5" xfId="50" applyNumberFormat="1" applyFont="1" applyFill="1" applyBorder="1" applyAlignment="1" applyProtection="1">
      <alignment horizontal="center"/>
    </xf>
    <xf numFmtId="165" fontId="9" fillId="34" borderId="5" xfId="28" applyNumberFormat="1" applyFont="1" applyFill="1" applyBorder="1"/>
    <xf numFmtId="0" fontId="38" fillId="33" borderId="4" xfId="0" applyFont="1" applyFill="1" applyBorder="1"/>
    <xf numFmtId="166" fontId="38" fillId="33" borderId="0" xfId="50" applyNumberFormat="1" applyFont="1" applyFill="1" applyBorder="1"/>
    <xf numFmtId="165" fontId="36" fillId="33" borderId="10" xfId="28" applyNumberFormat="1" applyFont="1" applyFill="1" applyBorder="1"/>
    <xf numFmtId="164" fontId="36" fillId="33" borderId="10" xfId="28" applyFont="1" applyFill="1" applyBorder="1"/>
    <xf numFmtId="0" fontId="36" fillId="33" borderId="11" xfId="0" applyFont="1" applyFill="1" applyBorder="1"/>
    <xf numFmtId="0" fontId="7" fillId="33" borderId="0" xfId="0" applyFont="1" applyFill="1" applyBorder="1" applyAlignment="1">
      <alignment horizontal="right"/>
    </xf>
    <xf numFmtId="174" fontId="7" fillId="33" borderId="0" xfId="28" applyNumberFormat="1" applyFont="1" applyFill="1" applyBorder="1" applyAlignment="1">
      <alignment horizontal="center"/>
    </xf>
    <xf numFmtId="170" fontId="40" fillId="0" borderId="0" xfId="28" applyNumberFormat="1" applyFont="1" applyBorder="1"/>
    <xf numFmtId="0" fontId="36" fillId="33" borderId="0" xfId="0" applyFont="1" applyFill="1" applyBorder="1" applyAlignment="1">
      <alignment horizontal="right"/>
    </xf>
    <xf numFmtId="10" fontId="33" fillId="33" borderId="0" xfId="28" applyNumberFormat="1" applyFont="1" applyFill="1" applyAlignment="1">
      <alignment horizontal="right"/>
    </xf>
    <xf numFmtId="10" fontId="5" fillId="33" borderId="0" xfId="0" applyNumberFormat="1" applyFont="1" applyFill="1" applyAlignment="1"/>
    <xf numFmtId="10" fontId="4" fillId="33" borderId="25" xfId="50" applyNumberFormat="1" applyFont="1" applyFill="1" applyBorder="1" applyAlignment="1"/>
    <xf numFmtId="10" fontId="4" fillId="33" borderId="0" xfId="0" applyNumberFormat="1" applyFont="1" applyFill="1" applyAlignment="1"/>
    <xf numFmtId="43" fontId="5" fillId="33" borderId="0" xfId="28" applyNumberFormat="1" applyFont="1" applyFill="1" applyAlignment="1"/>
    <xf numFmtId="43" fontId="33" fillId="33" borderId="0" xfId="28" applyNumberFormat="1" applyFont="1" applyFill="1" applyAlignment="1">
      <alignment horizontal="right"/>
    </xf>
    <xf numFmtId="43" fontId="4" fillId="33" borderId="0" xfId="28" applyNumberFormat="1" applyFont="1" applyFill="1" applyAlignment="1"/>
    <xf numFmtId="166" fontId="37" fillId="33" borderId="0" xfId="50" applyNumberFormat="1" applyFont="1" applyFill="1" applyBorder="1"/>
    <xf numFmtId="170" fontId="40" fillId="0" borderId="0" xfId="28" applyNumberFormat="1" applyFont="1" applyFill="1" applyBorder="1" applyAlignment="1">
      <alignment horizontal="right"/>
    </xf>
    <xf numFmtId="10" fontId="40" fillId="0" borderId="0" xfId="50" applyNumberFormat="1" applyFont="1" applyFill="1" applyBorder="1" applyAlignment="1">
      <alignment horizontal="center"/>
    </xf>
    <xf numFmtId="170" fontId="4" fillId="0" borderId="0" xfId="28" applyNumberFormat="1" applyFont="1" applyFill="1" applyBorder="1"/>
    <xf numFmtId="173" fontId="36" fillId="33" borderId="0" xfId="28" applyNumberFormat="1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167" fontId="39" fillId="33" borderId="0" xfId="28" applyNumberFormat="1" applyFont="1" applyFill="1" applyBorder="1"/>
    <xf numFmtId="0" fontId="32" fillId="0" borderId="0" xfId="0" applyFont="1" applyBorder="1" applyAlignment="1">
      <alignment horizontal="center" vertical="center"/>
    </xf>
    <xf numFmtId="10" fontId="32" fillId="0" borderId="0" xfId="0" applyNumberFormat="1" applyFont="1" applyBorder="1" applyAlignment="1">
      <alignment horizontal="center" vertical="center"/>
    </xf>
    <xf numFmtId="166" fontId="32" fillId="0" borderId="0" xfId="50" applyNumberFormat="1" applyFont="1" applyBorder="1" applyAlignment="1">
      <alignment horizontal="center"/>
    </xf>
    <xf numFmtId="10" fontId="32" fillId="0" borderId="0" xfId="50" applyNumberFormat="1" applyFont="1" applyFill="1" applyBorder="1" applyAlignment="1">
      <alignment horizontal="center"/>
    </xf>
    <xf numFmtId="10" fontId="32" fillId="0" borderId="0" xfId="50" applyNumberFormat="1" applyFont="1" applyBorder="1" applyAlignment="1">
      <alignment horizontal="center"/>
    </xf>
    <xf numFmtId="10" fontId="41" fillId="0" borderId="0" xfId="50" applyNumberFormat="1" applyFont="1" applyBorder="1" applyAlignment="1">
      <alignment horizontal="center"/>
    </xf>
    <xf numFmtId="15" fontId="4" fillId="0" borderId="25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0" fontId="9" fillId="33" borderId="0" xfId="0" applyNumberFormat="1" applyFont="1" applyFill="1" applyBorder="1"/>
    <xf numFmtId="165" fontId="9" fillId="33" borderId="0" xfId="0" applyNumberFormat="1" applyFont="1" applyFill="1" applyBorder="1"/>
    <xf numFmtId="165" fontId="9" fillId="33" borderId="5" xfId="28" applyNumberFormat="1" applyFont="1" applyFill="1" applyBorder="1" applyAlignment="1" applyProtection="1"/>
    <xf numFmtId="10" fontId="4" fillId="0" borderId="29" xfId="0" applyNumberFormat="1" applyFont="1" applyBorder="1" applyAlignment="1">
      <alignment horizontal="center"/>
    </xf>
    <xf numFmtId="170" fontId="5" fillId="0" borderId="0" xfId="50" applyNumberFormat="1" applyFont="1" applyBorder="1" applyAlignment="1">
      <alignment horizontal="center"/>
    </xf>
    <xf numFmtId="170" fontId="32" fillId="0" borderId="0" xfId="28" applyNumberFormat="1" applyFont="1" applyBorder="1" applyAlignment="1">
      <alignment horizontal="center" vertical="center"/>
    </xf>
    <xf numFmtId="0" fontId="9" fillId="36" borderId="21" xfId="0" applyFont="1" applyFill="1" applyBorder="1" applyAlignment="1">
      <alignment horizontal="center" vertical="center"/>
    </xf>
    <xf numFmtId="0" fontId="9" fillId="36" borderId="22" xfId="0" applyFont="1" applyFill="1" applyBorder="1" applyAlignment="1">
      <alignment horizontal="center" vertical="center"/>
    </xf>
    <xf numFmtId="165" fontId="9" fillId="36" borderId="22" xfId="28" applyNumberFormat="1" applyFont="1" applyFill="1" applyBorder="1" applyAlignment="1">
      <alignment horizontal="center" vertical="center"/>
    </xf>
    <xf numFmtId="164" fontId="9" fillId="36" borderId="22" xfId="28" applyFont="1" applyFill="1" applyBorder="1" applyAlignment="1">
      <alignment horizontal="center" vertical="center"/>
    </xf>
    <xf numFmtId="165" fontId="9" fillId="36" borderId="22" xfId="28" applyNumberFormat="1" applyFont="1" applyFill="1" applyBorder="1" applyAlignment="1">
      <alignment horizontal="center" vertical="center" wrapText="1"/>
    </xf>
    <xf numFmtId="166" fontId="9" fillId="36" borderId="22" xfId="50" applyNumberFormat="1" applyFont="1" applyFill="1" applyBorder="1" applyAlignment="1">
      <alignment horizontal="center" vertical="center"/>
    </xf>
    <xf numFmtId="166" fontId="9" fillId="36" borderId="23" xfId="50" applyNumberFormat="1" applyFont="1" applyFill="1" applyBorder="1" applyAlignment="1">
      <alignment horizontal="center" vertical="center" wrapText="1"/>
    </xf>
    <xf numFmtId="170" fontId="33" fillId="0" borderId="0" xfId="28" applyNumberFormat="1" applyFont="1" applyFill="1" applyBorder="1" applyAlignment="1">
      <alignment horizontal="center" vertical="center"/>
    </xf>
    <xf numFmtId="10" fontId="33" fillId="0" borderId="0" xfId="50" applyNumberFormat="1" applyFont="1" applyFill="1" applyBorder="1" applyAlignment="1">
      <alignment horizontal="center"/>
    </xf>
    <xf numFmtId="10" fontId="42" fillId="0" borderId="0" xfId="50" applyNumberFormat="1" applyFont="1" applyFill="1" applyBorder="1" applyAlignment="1">
      <alignment horizontal="right"/>
    </xf>
    <xf numFmtId="172" fontId="32" fillId="0" borderId="0" xfId="28" applyNumberFormat="1" applyFont="1" applyFill="1" applyBorder="1" applyAlignment="1">
      <alignment horizontal="center" vertical="center"/>
    </xf>
    <xf numFmtId="43" fontId="32" fillId="0" borderId="0" xfId="50" applyNumberFormat="1" applyFont="1" applyFill="1" applyBorder="1" applyAlignment="1">
      <alignment horizontal="center" vertical="center"/>
    </xf>
    <xf numFmtId="170" fontId="32" fillId="0" borderId="0" xfId="28" applyNumberFormat="1" applyFont="1" applyFill="1" applyBorder="1" applyAlignment="1">
      <alignment horizontal="right"/>
    </xf>
    <xf numFmtId="170" fontId="32" fillId="0" borderId="0" xfId="28" applyNumberFormat="1" applyFont="1" applyFill="1" applyBorder="1" applyAlignment="1">
      <alignment horizontal="center"/>
    </xf>
    <xf numFmtId="170" fontId="32" fillId="0" borderId="0" xfId="28" applyNumberFormat="1" applyFont="1" applyFill="1" applyBorder="1"/>
    <xf numFmtId="170" fontId="43" fillId="0" borderId="0" xfId="28" applyNumberFormat="1" applyFont="1" applyFill="1" applyBorder="1"/>
    <xf numFmtId="10" fontId="43" fillId="0" borderId="0" xfId="50" applyNumberFormat="1" applyFont="1" applyFill="1" applyBorder="1" applyAlignment="1">
      <alignment horizontal="center"/>
    </xf>
    <xf numFmtId="171" fontId="32" fillId="0" borderId="0" xfId="50" applyNumberFormat="1" applyFont="1" applyFill="1" applyBorder="1"/>
    <xf numFmtId="10" fontId="32" fillId="0" borderId="0" xfId="50" applyNumberFormat="1" applyFont="1" applyFill="1" applyBorder="1"/>
    <xf numFmtId="168" fontId="32" fillId="0" borderId="0" xfId="28" applyNumberFormat="1" applyFont="1" applyFill="1" applyBorder="1"/>
    <xf numFmtId="172" fontId="33" fillId="0" borderId="0" xfId="28" applyNumberFormat="1" applyFont="1" applyBorder="1" applyAlignment="1">
      <alignment horizontal="center" vertical="center"/>
    </xf>
    <xf numFmtId="166" fontId="33" fillId="0" borderId="0" xfId="50" applyNumberFormat="1" applyFont="1" applyBorder="1" applyAlignment="1">
      <alignment horizontal="center"/>
    </xf>
    <xf numFmtId="169" fontId="3" fillId="33" borderId="0" xfId="28" applyNumberFormat="1" applyFont="1" applyFill="1" applyAlignment="1"/>
    <xf numFmtId="0" fontId="44" fillId="0" borderId="25" xfId="0" applyFont="1" applyFill="1" applyBorder="1"/>
    <xf numFmtId="164" fontId="32" fillId="0" borderId="0" xfId="28" applyNumberFormat="1" applyFont="1" applyFill="1" applyBorder="1" applyAlignment="1">
      <alignment horizontal="center" vertical="center"/>
    </xf>
    <xf numFmtId="43" fontId="5" fillId="35" borderId="26" xfId="28" applyNumberFormat="1" applyFont="1" applyFill="1" applyBorder="1"/>
    <xf numFmtId="43" fontId="32" fillId="0" borderId="0" xfId="28" applyNumberFormat="1" applyFont="1" applyFill="1" applyAlignment="1"/>
    <xf numFmtId="0" fontId="38" fillId="33" borderId="3" xfId="0" applyFont="1" applyFill="1" applyBorder="1"/>
    <xf numFmtId="164" fontId="39" fillId="34" borderId="5" xfId="28" applyFont="1" applyFill="1" applyBorder="1" applyAlignment="1">
      <alignment horizontal="center"/>
    </xf>
    <xf numFmtId="164" fontId="38" fillId="33" borderId="0" xfId="28" applyFont="1" applyFill="1" applyBorder="1"/>
    <xf numFmtId="164" fontId="34" fillId="0" borderId="0" xfId="28" applyNumberFormat="1" applyFont="1" applyFill="1" applyAlignment="1"/>
    <xf numFmtId="0" fontId="4" fillId="0" borderId="25" xfId="0" applyFont="1" applyFill="1" applyBorder="1"/>
    <xf numFmtId="10" fontId="5" fillId="36" borderId="22" xfId="0" applyNumberFormat="1" applyFont="1" applyFill="1" applyBorder="1" applyAlignment="1">
      <alignment horizontal="center" vertical="center" wrapText="1"/>
    </xf>
    <xf numFmtId="10" fontId="5" fillId="36" borderId="0" xfId="0" applyNumberFormat="1" applyFont="1" applyFill="1" applyBorder="1" applyAlignment="1">
      <alignment horizontal="center" vertical="center" wrapText="1"/>
    </xf>
    <xf numFmtId="10" fontId="4" fillId="33" borderId="0" xfId="50" applyNumberFormat="1" applyFont="1" applyFill="1" applyBorder="1" applyAlignment="1">
      <alignment horizontal="right"/>
    </xf>
    <xf numFmtId="164" fontId="34" fillId="33" borderId="0" xfId="28" applyNumberFormat="1" applyFont="1" applyFill="1" applyAlignment="1"/>
    <xf numFmtId="3" fontId="45" fillId="34" borderId="5" xfId="28" applyNumberFormat="1" applyFont="1" applyFill="1" applyBorder="1"/>
    <xf numFmtId="166" fontId="36" fillId="33" borderId="4" xfId="50" applyNumberFormat="1" applyFont="1" applyFill="1" applyBorder="1"/>
    <xf numFmtId="10" fontId="5" fillId="33" borderId="25" xfId="28" applyNumberFormat="1" applyFont="1" applyFill="1" applyBorder="1" applyAlignment="1"/>
    <xf numFmtId="165" fontId="40" fillId="33" borderId="0" xfId="28" applyNumberFormat="1" applyFont="1" applyFill="1" applyAlignment="1">
      <alignment horizontal="right"/>
    </xf>
    <xf numFmtId="0" fontId="5" fillId="36" borderId="21" xfId="0" applyFont="1" applyFill="1" applyBorder="1" applyAlignment="1">
      <alignment horizontal="center" vertical="center" wrapText="1"/>
    </xf>
    <xf numFmtId="0" fontId="5" fillId="36" borderId="22" xfId="0" applyFont="1" applyFill="1" applyBorder="1" applyAlignment="1">
      <alignment horizontal="center" vertical="center" wrapText="1"/>
    </xf>
    <xf numFmtId="170" fontId="5" fillId="36" borderId="22" xfId="28" applyNumberFormat="1" applyFont="1" applyFill="1" applyBorder="1" applyAlignment="1">
      <alignment horizontal="center" vertical="center" wrapText="1"/>
    </xf>
    <xf numFmtId="10" fontId="5" fillId="36" borderId="22" xfId="50" applyNumberFormat="1" applyFont="1" applyFill="1" applyBorder="1" applyAlignment="1">
      <alignment horizontal="center" vertical="center" wrapText="1"/>
    </xf>
    <xf numFmtId="166" fontId="5" fillId="36" borderId="22" xfId="50" applyNumberFormat="1" applyFont="1" applyFill="1" applyBorder="1" applyAlignment="1">
      <alignment horizontal="center" vertical="center" wrapText="1"/>
    </xf>
    <xf numFmtId="0" fontId="5" fillId="36" borderId="23" xfId="0" applyFont="1" applyFill="1" applyBorder="1" applyAlignment="1">
      <alignment horizontal="center" vertical="center" wrapText="1"/>
    </xf>
    <xf numFmtId="41" fontId="10" fillId="33" borderId="25" xfId="55" applyFont="1" applyFill="1" applyBorder="1" applyAlignment="1" applyProtection="1"/>
    <xf numFmtId="41" fontId="10" fillId="0" borderId="25" xfId="55" applyFont="1" applyFill="1" applyBorder="1" applyAlignment="1" applyProtection="1"/>
    <xf numFmtId="0" fontId="11" fillId="37" borderId="24" xfId="0" applyFont="1" applyFill="1" applyBorder="1" applyAlignment="1">
      <alignment horizontal="center"/>
    </xf>
    <xf numFmtId="0" fontId="11" fillId="37" borderId="25" xfId="0" applyFont="1" applyFill="1" applyBorder="1" applyAlignment="1">
      <alignment horizontal="center"/>
    </xf>
    <xf numFmtId="10" fontId="9" fillId="37" borderId="25" xfId="50" applyNumberFormat="1" applyFont="1" applyFill="1" applyBorder="1" applyAlignment="1" applyProtection="1">
      <alignment horizontal="center"/>
    </xf>
    <xf numFmtId="164" fontId="11" fillId="37" borderId="25" xfId="28" applyNumberFormat="1" applyFont="1" applyFill="1" applyBorder="1"/>
    <xf numFmtId="165" fontId="9" fillId="37" borderId="25" xfId="28" applyNumberFormat="1" applyFont="1" applyFill="1" applyBorder="1" applyAlignment="1" applyProtection="1"/>
    <xf numFmtId="10" fontId="9" fillId="37" borderId="25" xfId="28" applyNumberFormat="1" applyFont="1" applyFill="1" applyBorder="1"/>
    <xf numFmtId="41" fontId="9" fillId="37" borderId="25" xfId="55" applyFont="1" applyFill="1" applyBorder="1" applyAlignment="1" applyProtection="1"/>
    <xf numFmtId="10" fontId="9" fillId="37" borderId="29" xfId="50" applyNumberFormat="1" applyFont="1" applyFill="1" applyBorder="1" applyAlignment="1" applyProtection="1">
      <alignment horizontal="center"/>
    </xf>
    <xf numFmtId="0" fontId="9" fillId="37" borderId="24" xfId="0" applyFont="1" applyFill="1" applyBorder="1" applyAlignment="1">
      <alignment horizontal="center"/>
    </xf>
    <xf numFmtId="0" fontId="9" fillId="37" borderId="25" xfId="0" applyFont="1" applyFill="1" applyBorder="1" applyAlignment="1">
      <alignment horizontal="center"/>
    </xf>
    <xf numFmtId="164" fontId="9" fillId="37" borderId="25" xfId="28" applyNumberFormat="1" applyFont="1" applyFill="1" applyBorder="1"/>
    <xf numFmtId="165" fontId="11" fillId="37" borderId="25" xfId="28" applyNumberFormat="1" applyFont="1" applyFill="1" applyBorder="1" applyAlignment="1" applyProtection="1"/>
    <xf numFmtId="10" fontId="11" fillId="37" borderId="25" xfId="50" applyNumberFormat="1" applyFont="1" applyFill="1" applyBorder="1" applyAlignment="1" applyProtection="1">
      <alignment horizontal="center"/>
    </xf>
    <xf numFmtId="10" fontId="11" fillId="37" borderId="25" xfId="28" applyNumberFormat="1" applyFont="1" applyFill="1" applyBorder="1"/>
    <xf numFmtId="41" fontId="11" fillId="37" borderId="25" xfId="55" applyFont="1" applyFill="1" applyBorder="1" applyAlignment="1" applyProtection="1"/>
    <xf numFmtId="10" fontId="11" fillId="37" borderId="29" xfId="50" applyNumberFormat="1" applyFont="1" applyFill="1" applyBorder="1" applyAlignment="1" applyProtection="1">
      <alignment horizontal="center"/>
    </xf>
    <xf numFmtId="0" fontId="9" fillId="36" borderId="30" xfId="0" applyFont="1" applyFill="1" applyBorder="1" applyAlignment="1"/>
    <xf numFmtId="165" fontId="9" fillId="36" borderId="26" xfId="28" applyNumberFormat="1" applyFont="1" applyFill="1" applyBorder="1"/>
    <xf numFmtId="10" fontId="9" fillId="36" borderId="25" xfId="50" applyNumberFormat="1" applyFont="1" applyFill="1" applyBorder="1" applyAlignment="1" applyProtection="1">
      <alignment horizontal="center"/>
    </xf>
    <xf numFmtId="164" fontId="9" fillId="36" borderId="26" xfId="28" applyNumberFormat="1" applyFont="1" applyFill="1" applyBorder="1"/>
    <xf numFmtId="41" fontId="9" fillId="36" borderId="26" xfId="55" applyFont="1" applyFill="1" applyBorder="1"/>
    <xf numFmtId="10" fontId="9" fillId="36" borderId="29" xfId="50" applyNumberFormat="1" applyFont="1" applyFill="1" applyBorder="1" applyAlignment="1" applyProtection="1">
      <alignment horizontal="center"/>
    </xf>
    <xf numFmtId="0" fontId="47" fillId="33" borderId="0" xfId="0" applyFont="1" applyFill="1"/>
    <xf numFmtId="0" fontId="3" fillId="33" borderId="0" xfId="0" applyFont="1" applyFill="1" applyAlignment="1">
      <alignment horizontal="right"/>
    </xf>
    <xf numFmtId="0" fontId="5" fillId="34" borderId="21" xfId="0" applyFont="1" applyFill="1" applyBorder="1" applyAlignment="1">
      <alignment horizontal="center" vertical="center" wrapText="1"/>
    </xf>
    <xf numFmtId="0" fontId="5" fillId="34" borderId="22" xfId="0" applyFont="1" applyFill="1" applyBorder="1" applyAlignment="1">
      <alignment horizontal="left" vertical="center" wrapText="1"/>
    </xf>
    <xf numFmtId="165" fontId="5" fillId="36" borderId="22" xfId="28" applyNumberFormat="1" applyFont="1" applyFill="1" applyBorder="1" applyAlignment="1">
      <alignment horizontal="center" vertical="center" wrapText="1"/>
    </xf>
    <xf numFmtId="164" fontId="5" fillId="36" borderId="22" xfId="28" applyNumberFormat="1" applyFont="1" applyFill="1" applyBorder="1" applyAlignment="1">
      <alignment horizontal="center" vertical="center" wrapText="1"/>
    </xf>
    <xf numFmtId="43" fontId="5" fillId="36" borderId="22" xfId="28" applyNumberFormat="1" applyFont="1" applyFill="1" applyBorder="1" applyAlignment="1">
      <alignment horizontal="center" vertical="center" wrapText="1"/>
    </xf>
    <xf numFmtId="9" fontId="4" fillId="33" borderId="25" xfId="50" applyFont="1" applyFill="1" applyBorder="1" applyAlignment="1"/>
    <xf numFmtId="0" fontId="5" fillId="38" borderId="27" xfId="0" applyFont="1" applyFill="1" applyBorder="1" applyAlignment="1"/>
    <xf numFmtId="0" fontId="5" fillId="38" borderId="24" xfId="0" applyFont="1" applyFill="1" applyBorder="1" applyAlignment="1">
      <alignment horizontal="center"/>
    </xf>
    <xf numFmtId="164" fontId="5" fillId="38" borderId="25" xfId="28" applyNumberFormat="1" applyFont="1" applyFill="1" applyBorder="1" applyAlignment="1"/>
    <xf numFmtId="10" fontId="5" fillId="38" borderId="25" xfId="28" applyNumberFormat="1" applyFont="1" applyFill="1" applyBorder="1" applyAlignment="1"/>
    <xf numFmtId="174" fontId="5" fillId="38" borderId="25" xfId="28" applyNumberFormat="1" applyFont="1" applyFill="1" applyBorder="1" applyAlignment="1"/>
    <xf numFmtId="164" fontId="5" fillId="38" borderId="25" xfId="28" applyNumberFormat="1" applyFont="1" applyFill="1" applyBorder="1" applyAlignment="1">
      <alignment horizontal="right"/>
    </xf>
    <xf numFmtId="9" fontId="5" fillId="38" borderId="25" xfId="50" applyFont="1" applyFill="1" applyBorder="1" applyAlignment="1"/>
    <xf numFmtId="10" fontId="5" fillId="38" borderId="25" xfId="50" applyNumberFormat="1" applyFont="1" applyFill="1" applyBorder="1" applyAlignment="1"/>
    <xf numFmtId="1" fontId="4" fillId="0" borderId="25" xfId="28" applyNumberFormat="1" applyFont="1" applyFill="1" applyBorder="1" applyAlignment="1">
      <alignment horizontal="left"/>
    </xf>
    <xf numFmtId="175" fontId="10" fillId="0" borderId="25" xfId="55" applyNumberFormat="1" applyFont="1" applyBorder="1"/>
    <xf numFmtId="175" fontId="9" fillId="36" borderId="25" xfId="55" applyNumberFormat="1" applyFont="1" applyFill="1" applyBorder="1"/>
    <xf numFmtId="175" fontId="11" fillId="37" borderId="25" xfId="55" applyNumberFormat="1" applyFont="1" applyFill="1" applyBorder="1"/>
    <xf numFmtId="175" fontId="9" fillId="37" borderId="25" xfId="55" applyNumberFormat="1" applyFont="1" applyFill="1" applyBorder="1"/>
    <xf numFmtId="10" fontId="4" fillId="0" borderId="25" xfId="50" applyNumberFormat="1" applyFont="1" applyBorder="1"/>
    <xf numFmtId="165" fontId="10" fillId="0" borderId="25" xfId="55" applyNumberFormat="1" applyFont="1" applyBorder="1"/>
    <xf numFmtId="165" fontId="38" fillId="0" borderId="0" xfId="28" applyNumberFormat="1" applyFont="1" applyFill="1" applyBorder="1"/>
    <xf numFmtId="165" fontId="39" fillId="0" borderId="0" xfId="28" applyNumberFormat="1" applyFont="1" applyFill="1" applyBorder="1"/>
    <xf numFmtId="165" fontId="38" fillId="33" borderId="0" xfId="28" applyNumberFormat="1" applyFont="1" applyFill="1" applyBorder="1"/>
    <xf numFmtId="168" fontId="38" fillId="33" borderId="0" xfId="28" applyNumberFormat="1" applyFont="1" applyFill="1" applyBorder="1"/>
    <xf numFmtId="165" fontId="38" fillId="0" borderId="0" xfId="28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right"/>
    </xf>
    <xf numFmtId="10" fontId="38" fillId="0" borderId="0" xfId="50" applyNumberFormat="1" applyFont="1" applyFill="1" applyBorder="1"/>
    <xf numFmtId="165" fontId="38" fillId="0" borderId="0" xfId="28" applyNumberFormat="1" applyFont="1" applyFill="1" applyBorder="1" applyAlignment="1" applyProtection="1"/>
    <xf numFmtId="43" fontId="4" fillId="0" borderId="25" xfId="28" applyNumberFormat="1" applyFont="1" applyBorder="1"/>
    <xf numFmtId="43" fontId="10" fillId="33" borderId="0" xfId="0" applyNumberFormat="1" applyFont="1" applyFill="1" applyBorder="1"/>
    <xf numFmtId="43" fontId="11" fillId="33" borderId="0" xfId="0" applyNumberFormat="1" applyFont="1" applyFill="1" applyBorder="1"/>
    <xf numFmtId="43" fontId="9" fillId="33" borderId="0" xfId="0" applyNumberFormat="1" applyFont="1" applyFill="1" applyBorder="1"/>
    <xf numFmtId="165" fontId="9" fillId="0" borderId="5" xfId="28" applyNumberFormat="1" applyFont="1" applyFill="1" applyBorder="1" applyAlignment="1" applyProtection="1"/>
    <xf numFmtId="174" fontId="9" fillId="0" borderId="5" xfId="28" applyNumberFormat="1" applyFont="1" applyFill="1" applyBorder="1"/>
    <xf numFmtId="165" fontId="9" fillId="0" borderId="5" xfId="28" applyNumberFormat="1" applyFont="1" applyFill="1" applyBorder="1"/>
    <xf numFmtId="10" fontId="9" fillId="33" borderId="0" xfId="50" applyNumberFormat="1" applyFont="1" applyFill="1" applyBorder="1"/>
    <xf numFmtId="10" fontId="40" fillId="0" borderId="25" xfId="50" applyNumberFormat="1" applyFont="1" applyBorder="1"/>
    <xf numFmtId="0" fontId="0" fillId="39" borderId="0" xfId="0" applyFill="1"/>
    <xf numFmtId="174" fontId="0" fillId="39" borderId="0" xfId="28" applyNumberFormat="1" applyFont="1" applyFill="1"/>
    <xf numFmtId="174" fontId="0" fillId="0" borderId="0" xfId="0" applyNumberFormat="1"/>
    <xf numFmtId="164" fontId="4" fillId="33" borderId="25" xfId="28" applyFont="1" applyFill="1" applyBorder="1" applyAlignment="1"/>
    <xf numFmtId="11" fontId="0" fillId="0" borderId="0" xfId="0" applyNumberFormat="1"/>
    <xf numFmtId="15" fontId="49" fillId="0" borderId="25" xfId="0" applyNumberFormat="1" applyFont="1" applyFill="1" applyBorder="1" applyAlignment="1">
      <alignment horizontal="center"/>
    </xf>
    <xf numFmtId="0" fontId="49" fillId="0" borderId="25" xfId="0" applyFont="1" applyFill="1" applyBorder="1"/>
    <xf numFmtId="1" fontId="4" fillId="39" borderId="25" xfId="28" applyNumberFormat="1" applyFont="1" applyFill="1" applyBorder="1" applyAlignment="1">
      <alignment horizontal="left"/>
    </xf>
    <xf numFmtId="0" fontId="9" fillId="33" borderId="0" xfId="0" applyFont="1" applyFill="1" applyBorder="1" applyAlignment="1">
      <alignment horizontal="left"/>
    </xf>
    <xf numFmtId="0" fontId="9" fillId="34" borderId="5" xfId="0" applyFont="1" applyFill="1" applyBorder="1" applyAlignment="1">
      <alignment horizontal="center" vertical="center"/>
    </xf>
    <xf numFmtId="0" fontId="10" fillId="33" borderId="5" xfId="37" applyFont="1" applyFill="1" applyBorder="1" applyAlignment="1" applyProtection="1">
      <alignment horizontal="left"/>
    </xf>
    <xf numFmtId="0" fontId="5" fillId="35" borderId="28" xfId="0" applyFont="1" applyFill="1" applyBorder="1" applyAlignment="1">
      <alignment horizontal="center"/>
    </xf>
    <xf numFmtId="0" fontId="5" fillId="35" borderId="26" xfId="0" applyFont="1" applyFill="1" applyBorder="1" applyAlignment="1">
      <alignment horizontal="center"/>
    </xf>
    <xf numFmtId="17" fontId="3" fillId="0" borderId="0" xfId="0" quotePrefix="1" applyNumberFormat="1" applyFont="1" applyBorder="1" applyAlignment="1"/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55" builtinId="6"/>
    <cellStyle name="Comma [0] 2" xfId="58"/>
    <cellStyle name="Comma 2" xfId="29"/>
    <cellStyle name="Comma 3" xfId="57"/>
    <cellStyle name="Comma 4" xfId="30"/>
    <cellStyle name="Explanatory Text" xfId="31" builtinId="53" customBuiltin="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Neutral" xfId="40" builtinId="28" customBuiltin="1"/>
    <cellStyle name="Normal" xfId="0" builtinId="0"/>
    <cellStyle name="Normal 2" xfId="41"/>
    <cellStyle name="Normal 3" xfId="42"/>
    <cellStyle name="Normal 4" xfId="43"/>
    <cellStyle name="Normal 5" xfId="56"/>
    <cellStyle name="Normal 6" xfId="44"/>
    <cellStyle name="Note 2" xfId="45"/>
    <cellStyle name="Note 3" xfId="46"/>
    <cellStyle name="Note 4" xfId="47"/>
    <cellStyle name="Note 5" xfId="48"/>
    <cellStyle name="Output" xfId="49" builtinId="21" customBuiltin="1"/>
    <cellStyle name="Percent" xfId="50" builtinId="5"/>
    <cellStyle name="Percent 2" xfId="51"/>
    <cellStyle name="Percent 3" xfId="59"/>
    <cellStyle name="Title" xfId="52" builtinId="15" customBuiltin="1"/>
    <cellStyle name="Total" xfId="53" builtinId="25" customBuiltin="1"/>
    <cellStyle name="Warning Text" xfId="54" builtinId="11" customBuiltin="1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913322632423694E-2"/>
          <c:y val="0.213270635715889"/>
          <c:w val="0.90048154093097899"/>
          <c:h val="0.61137582238554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'SLS MD'!$F$4</c:f>
              <c:strCache>
                <c:ptCount val="1"/>
                <c:pt idx="0">
                  <c:v>% ACHV</c:v>
                </c:pt>
              </c:strCache>
            </c:strRef>
          </c:tx>
          <c:spPr>
            <a:solidFill>
              <a:srgbClr val="4F81BD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5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11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'SLS MD'!$C$5:$C$16</c:f>
              <c:strCache>
                <c:ptCount val="11"/>
                <c:pt idx="0">
                  <c:v>6A</c:v>
                </c:pt>
                <c:pt idx="1">
                  <c:v>6B</c:v>
                </c:pt>
                <c:pt idx="2">
                  <c:v>7A</c:v>
                </c:pt>
                <c:pt idx="3">
                  <c:v>7B</c:v>
                </c:pt>
                <c:pt idx="4">
                  <c:v>7C</c:v>
                </c:pt>
                <c:pt idx="6">
                  <c:v>8A</c:v>
                </c:pt>
                <c:pt idx="7">
                  <c:v>8B</c:v>
                </c:pt>
                <c:pt idx="8">
                  <c:v>8C</c:v>
                </c:pt>
                <c:pt idx="10">
                  <c:v>8D</c:v>
                </c:pt>
              </c:strCache>
            </c:strRef>
          </c:cat>
          <c:val>
            <c:numRef>
              <c:f>'SLS MD'!$F$5:$F$16</c:f>
              <c:numCache>
                <c:formatCode>0.00%</c:formatCode>
                <c:ptCount val="12"/>
                <c:pt idx="0">
                  <c:v>0.61202795231119766</c:v>
                </c:pt>
                <c:pt idx="1">
                  <c:v>0.42241805376042935</c:v>
                </c:pt>
                <c:pt idx="2">
                  <c:v>0.5887684994693938</c:v>
                </c:pt>
                <c:pt idx="3">
                  <c:v>0.41943578135227944</c:v>
                </c:pt>
                <c:pt idx="4">
                  <c:v>0.46702377021114977</c:v>
                </c:pt>
                <c:pt idx="5">
                  <c:v>0.49655212420930217</c:v>
                </c:pt>
                <c:pt idx="6">
                  <c:v>0.48225941319704335</c:v>
                </c:pt>
                <c:pt idx="7">
                  <c:v>0.50614432197509807</c:v>
                </c:pt>
                <c:pt idx="8">
                  <c:v>0.44267527629642017</c:v>
                </c:pt>
                <c:pt idx="9">
                  <c:v>0.48295359449753211</c:v>
                </c:pt>
                <c:pt idx="10">
                  <c:v>0.38761047231101103</c:v>
                </c:pt>
                <c:pt idx="11">
                  <c:v>0.38761047231101103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538168"/>
        <c:axId val="157537776"/>
      </c:barChart>
      <c:catAx>
        <c:axId val="15753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7537776"/>
        <c:crosses val="autoZero"/>
        <c:auto val="1"/>
        <c:lblAlgn val="ctr"/>
        <c:lblOffset val="100"/>
        <c:noMultiLvlLbl val="0"/>
      </c:catAx>
      <c:valAx>
        <c:axId val="1575377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57538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66988596781"/>
          <c:y val="7.0866467607430497E-2"/>
          <c:w val="0.89292033159328399"/>
          <c:h val="0.685042003883196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'SLS MD'!$C$45</c:f>
              <c:strCache>
                <c:ptCount val="1"/>
              </c:strCache>
            </c:strRef>
          </c:tx>
          <c:spPr>
            <a:solidFill>
              <a:srgbClr val="4572A7"/>
            </a:solidFill>
            <a:ln w="12700">
              <a:solidFill>
                <a:srgbClr val="99CCFF"/>
              </a:solidFill>
              <a:prstDash val="solid"/>
            </a:ln>
          </c:spPr>
          <c:invertIfNegative val="0"/>
          <c:dPt>
            <c:idx val="2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Lbls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'SLS MD'!$B$46:$B$49</c:f>
              <c:strCache>
                <c:ptCount val="4"/>
                <c:pt idx="0">
                  <c:v>SUPERMARKET</c:v>
                </c:pt>
                <c:pt idx="1">
                  <c:v>FASHION  </c:v>
                </c:pt>
                <c:pt idx="2">
                  <c:v>CONSIGMENT</c:v>
                </c:pt>
                <c:pt idx="3">
                  <c:v>TOTAL</c:v>
                </c:pt>
              </c:strCache>
            </c:strRef>
          </c:cat>
          <c:val>
            <c:numRef>
              <c:f>'SLS MD'!$C$46:$C$49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'SLS MD'!$G$45</c:f>
              <c:strCache>
                <c:ptCount val="1"/>
                <c:pt idx="0">
                  <c:v>% ACH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2540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 w="2540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25400">
                <a:noFill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'SLS MD'!$B$46:$B$49</c:f>
              <c:strCache>
                <c:ptCount val="4"/>
                <c:pt idx="0">
                  <c:v>SUPERMARKET</c:v>
                </c:pt>
                <c:pt idx="1">
                  <c:v>FASHION  </c:v>
                </c:pt>
                <c:pt idx="2">
                  <c:v>CONSIGMENT</c:v>
                </c:pt>
                <c:pt idx="3">
                  <c:v>TOTAL</c:v>
                </c:pt>
              </c:strCache>
            </c:strRef>
          </c:cat>
          <c:val>
            <c:numRef>
              <c:f>'SLS MD'!$G$46:$G$49</c:f>
              <c:numCache>
                <c:formatCode>0.00%</c:formatCode>
                <c:ptCount val="4"/>
                <c:pt idx="0">
                  <c:v>0.47050931196573748</c:v>
                </c:pt>
                <c:pt idx="1">
                  <c:v>0.33990000000000004</c:v>
                </c:pt>
                <c:pt idx="2">
                  <c:v>0.38819999999999999</c:v>
                </c:pt>
                <c:pt idx="3">
                  <c:v>0.38828608791311559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75056"/>
        <c:axId val="245304520"/>
      </c:barChart>
      <c:catAx>
        <c:axId val="18267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245304520"/>
        <c:crosses val="autoZero"/>
        <c:auto val="1"/>
        <c:lblAlgn val="ctr"/>
        <c:lblOffset val="100"/>
        <c:noMultiLvlLbl val="0"/>
      </c:catAx>
      <c:valAx>
        <c:axId val="245304520"/>
        <c:scaling>
          <c:orientation val="minMax"/>
        </c:scaling>
        <c:delete val="0"/>
        <c:axPos val="l"/>
        <c:numFmt formatCode="0.0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182675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63943358968201"/>
          <c:y val="0.111326905965192"/>
          <c:w val="0.89136056641031802"/>
          <c:h val="0.72075352922904201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5"/>
            <c:invertIfNegative val="0"/>
            <c:bubble3D val="0"/>
            <c:spPr>
              <a:solidFill>
                <a:srgbClr val="C0504D"/>
              </a:solidFill>
              <a:ln w="12700">
                <a:solidFill>
                  <a:srgbClr val="99CCFF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</c:spPr>
          </c:dPt>
          <c:dLbls>
            <c:dLbl>
              <c:idx val="1"/>
              <c:layout>
                <c:manualLayout>
                  <c:x val="2.2165061725830798E-3"/>
                  <c:y val="-7.45916033971705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0638676968682099E-17"/>
                  <c:y val="0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9.43021609562594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5.7629350459054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"/>
                  <c:y val="-7.85854778987108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"/>
                  <c:y val="-4.7151286739226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"/>
                  <c:y val="-8.38240972364311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id-ID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id-I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'SLS MD'!$C$5:$C$16</c:f>
              <c:strCache>
                <c:ptCount val="11"/>
                <c:pt idx="0">
                  <c:v>6A</c:v>
                </c:pt>
                <c:pt idx="1">
                  <c:v>6B</c:v>
                </c:pt>
                <c:pt idx="2">
                  <c:v>7A</c:v>
                </c:pt>
                <c:pt idx="3">
                  <c:v>7B</c:v>
                </c:pt>
                <c:pt idx="4">
                  <c:v>7C</c:v>
                </c:pt>
                <c:pt idx="6">
                  <c:v>8A</c:v>
                </c:pt>
                <c:pt idx="7">
                  <c:v>8B</c:v>
                </c:pt>
                <c:pt idx="8">
                  <c:v>8C</c:v>
                </c:pt>
                <c:pt idx="10">
                  <c:v>8D</c:v>
                </c:pt>
              </c:strCache>
            </c:strRef>
          </c:cat>
          <c:val>
            <c:numRef>
              <c:f>'SLS MD'!$O$5:$O$16</c:f>
              <c:numCache>
                <c:formatCode>0.00%</c:formatCode>
                <c:ptCount val="12"/>
                <c:pt idx="0">
                  <c:v>-1.1379180449023201E-2</c:v>
                </c:pt>
                <c:pt idx="1">
                  <c:v>-0.25748123835068043</c:v>
                </c:pt>
                <c:pt idx="2">
                  <c:v>4.0689489748212956E-4</c:v>
                </c:pt>
                <c:pt idx="3">
                  <c:v>-0.27363163969620896</c:v>
                </c:pt>
                <c:pt idx="4">
                  <c:v>-0.20128923547975358</c:v>
                </c:pt>
                <c:pt idx="5">
                  <c:v>-0.15439561308439725</c:v>
                </c:pt>
                <c:pt idx="6">
                  <c:v>-0.19208340062943335</c:v>
                </c:pt>
                <c:pt idx="7">
                  <c:v>-0.19910013933116016</c:v>
                </c:pt>
                <c:pt idx="8">
                  <c:v>-0.2561960374914673</c:v>
                </c:pt>
                <c:pt idx="9">
                  <c:v>-0.20859399351983893</c:v>
                </c:pt>
                <c:pt idx="10">
                  <c:v>-0.36001725774285681</c:v>
                </c:pt>
                <c:pt idx="11">
                  <c:v>-0.36001725774285681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305304"/>
        <c:axId val="245305696"/>
      </c:barChart>
      <c:catAx>
        <c:axId val="245305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245305696"/>
        <c:crosses val="autoZero"/>
        <c:auto val="1"/>
        <c:lblAlgn val="ctr"/>
        <c:lblOffset val="100"/>
        <c:noMultiLvlLbl val="0"/>
      </c:catAx>
      <c:valAx>
        <c:axId val="24530569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id-ID"/>
          </a:p>
        </c:txPr>
        <c:crossAx val="245305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id-ID"/>
    </a:p>
  </c:txPr>
  <c:printSettings>
    <c:headerFooter/>
    <c:pageMargins b="0.75000000000001499" l="0.70000000000000095" r="0.70000000000000095" t="0.75000000000001499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19</xdr:row>
      <xdr:rowOff>12700</xdr:rowOff>
    </xdr:from>
    <xdr:to>
      <xdr:col>9</xdr:col>
      <xdr:colOff>12700</xdr:colOff>
      <xdr:row>30</xdr:row>
      <xdr:rowOff>63500</xdr:rowOff>
    </xdr:to>
    <xdr:graphicFrame macro="">
      <xdr:nvGraphicFramePr>
        <xdr:cNvPr id="195198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49</xdr:row>
      <xdr:rowOff>38100</xdr:rowOff>
    </xdr:from>
    <xdr:to>
      <xdr:col>8</xdr:col>
      <xdr:colOff>38100</xdr:colOff>
      <xdr:row>57</xdr:row>
      <xdr:rowOff>279400</xdr:rowOff>
    </xdr:to>
    <xdr:graphicFrame macro="">
      <xdr:nvGraphicFramePr>
        <xdr:cNvPr id="1951985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19</xdr:row>
      <xdr:rowOff>12700</xdr:rowOff>
    </xdr:from>
    <xdr:to>
      <xdr:col>14</xdr:col>
      <xdr:colOff>1638300</xdr:colOff>
      <xdr:row>30</xdr:row>
      <xdr:rowOff>63500</xdr:rowOff>
    </xdr:to>
    <xdr:graphicFrame macro="">
      <xdr:nvGraphicFramePr>
        <xdr:cNvPr id="1951985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0.40477</cdr:x>
      <cdr:y>0.0039</cdr:y>
    </cdr:from>
    <cdr:to>
      <cdr:x>0.57651</cdr:x>
      <cdr:y>0.15772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47936" y="11907"/>
          <a:ext cx="1059657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% ACHIVEMENT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0.19699</cdr:x>
      <cdr:y>0.01524</cdr:y>
    </cdr:from>
    <cdr:to>
      <cdr:x>0.36947</cdr:x>
      <cdr:y>0.17129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2913" y="35719"/>
          <a:ext cx="1342652" cy="2281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900"/>
            <a:t>% </a:t>
          </a:r>
          <a:r>
            <a:rPr lang="en-US" sz="900" b="1"/>
            <a:t>ACHIVEMENT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0.3855</cdr:x>
      <cdr:y>0</cdr:y>
    </cdr:from>
    <cdr:to>
      <cdr:x>0.3855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64594" y="0"/>
          <a:ext cx="1285873" cy="309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 baseline="0"/>
            <a:t>GROWTH 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T66"/>
  <sheetViews>
    <sheetView showGridLines="0" tabSelected="1" zoomScale="80" zoomScaleNormal="80" zoomScalePageLayoutView="80" workbookViewId="0"/>
  </sheetViews>
  <sheetFormatPr defaultColWidth="9.140625" defaultRowHeight="16.5" x14ac:dyDescent="0.3"/>
  <cols>
    <col min="1" max="1" width="3.28515625" style="65" customWidth="1"/>
    <col min="2" max="2" width="7.85546875" style="65" customWidth="1"/>
    <col min="3" max="3" width="9.7109375" style="65" customWidth="1"/>
    <col min="4" max="5" width="20" style="109" customWidth="1"/>
    <col min="6" max="9" width="8" style="111" customWidth="1"/>
    <col min="10" max="10" width="20" style="109" customWidth="1"/>
    <col min="11" max="11" width="8" style="109" customWidth="1"/>
    <col min="12" max="13" width="20" style="109" customWidth="1"/>
    <col min="14" max="14" width="8" style="132" customWidth="1"/>
    <col min="15" max="15" width="8" style="65" customWidth="1"/>
    <col min="16" max="16" width="3.85546875" style="65" customWidth="1"/>
    <col min="17" max="17" width="22.7109375" style="65" customWidth="1"/>
    <col min="18" max="18" width="16.85546875" style="65" bestFit="1" customWidth="1"/>
    <col min="19" max="19" width="14.5703125" style="65" bestFit="1" customWidth="1"/>
    <col min="20" max="16384" width="9.140625" style="65"/>
  </cols>
  <sheetData>
    <row r="1" spans="1:20" ht="19.5" thickTop="1" x14ac:dyDescent="0.3">
      <c r="A1" s="98"/>
      <c r="B1" s="95" t="s">
        <v>136</v>
      </c>
      <c r="C1" s="96"/>
      <c r="D1" s="97"/>
      <c r="E1" s="101"/>
      <c r="F1" s="102"/>
      <c r="G1" s="102"/>
      <c r="H1" s="102"/>
      <c r="I1" s="102"/>
      <c r="J1" s="101"/>
      <c r="K1" s="103"/>
      <c r="L1" s="104"/>
      <c r="M1" s="104"/>
      <c r="N1" s="105"/>
      <c r="O1" s="104"/>
      <c r="P1" s="106"/>
    </row>
    <row r="2" spans="1:20" s="71" customFormat="1" ht="17.25" customHeight="1" x14ac:dyDescent="0.3">
      <c r="A2" s="69"/>
      <c r="B2" s="13" t="s">
        <v>11</v>
      </c>
      <c r="C2" s="61">
        <v>11</v>
      </c>
      <c r="D2" s="62">
        <v>43160</v>
      </c>
      <c r="E2" s="107"/>
      <c r="F2" s="73"/>
      <c r="G2" s="73"/>
      <c r="H2" s="73"/>
      <c r="I2" s="73"/>
      <c r="J2" s="72"/>
      <c r="K2" s="72"/>
      <c r="L2" s="108"/>
      <c r="M2" s="176"/>
      <c r="N2" s="88"/>
      <c r="O2" s="108"/>
      <c r="P2" s="70"/>
    </row>
    <row r="3" spans="1:20" x14ac:dyDescent="0.3">
      <c r="A3" s="63"/>
      <c r="B3" s="71"/>
      <c r="E3" s="110"/>
      <c r="F3" s="221">
        <v>65</v>
      </c>
      <c r="L3" s="112"/>
      <c r="M3" s="112"/>
      <c r="N3" s="112"/>
      <c r="O3" s="112"/>
      <c r="P3" s="64"/>
    </row>
    <row r="4" spans="1:20" s="115" customFormat="1" ht="84.75" customHeight="1" x14ac:dyDescent="0.2">
      <c r="A4" s="113"/>
      <c r="B4" s="192" t="s">
        <v>158</v>
      </c>
      <c r="C4" s="193" t="s">
        <v>0</v>
      </c>
      <c r="D4" s="194" t="s">
        <v>27</v>
      </c>
      <c r="E4" s="194" t="s">
        <v>1</v>
      </c>
      <c r="F4" s="195" t="s">
        <v>154</v>
      </c>
      <c r="G4" s="195" t="s">
        <v>34</v>
      </c>
      <c r="H4" s="195" t="s">
        <v>155</v>
      </c>
      <c r="I4" s="195" t="s">
        <v>35</v>
      </c>
      <c r="J4" s="196" t="s">
        <v>324</v>
      </c>
      <c r="K4" s="196" t="s">
        <v>152</v>
      </c>
      <c r="L4" s="196" t="s">
        <v>149</v>
      </c>
      <c r="M4" s="196" t="s">
        <v>148</v>
      </c>
      <c r="N4" s="197" t="s">
        <v>2</v>
      </c>
      <c r="O4" s="198" t="s">
        <v>153</v>
      </c>
      <c r="P4" s="114"/>
    </row>
    <row r="5" spans="1:20" x14ac:dyDescent="0.3">
      <c r="A5" s="63"/>
      <c r="B5" s="116" t="s">
        <v>159</v>
      </c>
      <c r="C5" s="117" t="s">
        <v>12</v>
      </c>
      <c r="D5" s="118">
        <f>DATA!D11</f>
        <v>2874700000</v>
      </c>
      <c r="E5" s="119">
        <f>DATA!V11</f>
        <v>1759396754.5090001</v>
      </c>
      <c r="F5" s="120">
        <f>E5/D5</f>
        <v>0.61202795231119766</v>
      </c>
      <c r="G5" s="279">
        <f>DATA!I11</f>
        <v>24.821000000000002</v>
      </c>
      <c r="H5" s="279">
        <f>DATA!AB11</f>
        <v>55.639000000000003</v>
      </c>
      <c r="I5" s="122">
        <v>0</v>
      </c>
      <c r="J5" s="239">
        <v>3873310161.4299998</v>
      </c>
      <c r="K5" s="121">
        <f>(E5-J5)/J5</f>
        <v>-0.5457640413027387</v>
      </c>
      <c r="L5" s="238">
        <f>((E5/VLOOKUP($C$2,DAILY!$A$7:$F$37,6,FALSE)*100%)/31)</f>
        <v>136758395.22028759</v>
      </c>
      <c r="M5" s="284">
        <f>L5*28</f>
        <v>3829235066.1680527</v>
      </c>
      <c r="N5" s="123">
        <f>M5/D5</f>
        <v>1.3320468452944838</v>
      </c>
      <c r="O5" s="123">
        <f>(M5-J5)/J5</f>
        <v>-1.1379180449023201E-2</v>
      </c>
      <c r="P5" s="154" t="str">
        <f>C5</f>
        <v>6A</v>
      </c>
      <c r="Q5" s="110"/>
      <c r="R5" s="294"/>
      <c r="S5" s="139"/>
      <c r="T5" s="110"/>
    </row>
    <row r="6" spans="1:20" x14ac:dyDescent="0.3">
      <c r="A6" s="63"/>
      <c r="B6" s="66"/>
      <c r="C6" s="117" t="s">
        <v>13</v>
      </c>
      <c r="D6" s="118">
        <f>DATA!D12</f>
        <v>2217300000</v>
      </c>
      <c r="E6" s="119">
        <f>DATA!V12</f>
        <v>936627550.60300004</v>
      </c>
      <c r="F6" s="120">
        <f t="shared" ref="F6:F16" si="0">E6/D6</f>
        <v>0.42241805376042935</v>
      </c>
      <c r="G6" s="279">
        <f>DATA!I12</f>
        <v>25.582000000000001</v>
      </c>
      <c r="H6" s="279">
        <f>DATA!AB12</f>
        <v>33.290999999999997</v>
      </c>
      <c r="I6" s="122">
        <v>0</v>
      </c>
      <c r="J6" s="239">
        <v>2745413325.9280005</v>
      </c>
      <c r="K6" s="121">
        <f t="shared" ref="K6:K17" si="1">(E6-J6)/J6</f>
        <v>-0.65883914754933937</v>
      </c>
      <c r="L6" s="238">
        <f>((E6/VLOOKUP($C$2,DAILY!$A$7:$F$37,6,FALSE)*100%)/31)</f>
        <v>72804317.963699952</v>
      </c>
      <c r="M6" s="284">
        <f t="shared" ref="M6:M15" si="2">L6*28</f>
        <v>2038520902.9835987</v>
      </c>
      <c r="N6" s="123">
        <f t="shared" ref="N6:N16" si="3">M6/D6</f>
        <v>0.9193708126927338</v>
      </c>
      <c r="O6" s="123">
        <f t="shared" ref="O6:O17" si="4">(M6-J6)/J6</f>
        <v>-0.25748123835068043</v>
      </c>
      <c r="P6" s="154" t="str">
        <f t="shared" ref="P6:P16" si="5">C6</f>
        <v>6B</v>
      </c>
      <c r="Q6" s="110"/>
      <c r="R6" s="294"/>
      <c r="S6" s="139"/>
      <c r="T6" s="110"/>
    </row>
    <row r="7" spans="1:20" x14ac:dyDescent="0.3">
      <c r="A7" s="63"/>
      <c r="B7" s="116"/>
      <c r="C7" s="117" t="s">
        <v>5</v>
      </c>
      <c r="D7" s="118">
        <f>DATA!D13</f>
        <v>3398000000</v>
      </c>
      <c r="E7" s="119">
        <f>DATA!V13</f>
        <v>2000635361.197</v>
      </c>
      <c r="F7" s="120">
        <f t="shared" si="0"/>
        <v>0.5887684994693938</v>
      </c>
      <c r="G7" s="279">
        <f>DATA!I13</f>
        <v>22.774000000000001</v>
      </c>
      <c r="H7" s="279">
        <f>DATA!AB13</f>
        <v>77.944999999999993</v>
      </c>
      <c r="I7" s="122">
        <v>0</v>
      </c>
      <c r="J7" s="239">
        <v>4352507270.2120008</v>
      </c>
      <c r="K7" s="121">
        <f t="shared" si="1"/>
        <v>-0.54034876061228188</v>
      </c>
      <c r="L7" s="238">
        <f>((E7/VLOOKUP($C$2,DAILY!$A$7:$F$37,6,FALSE)*100%)/31)</f>
        <v>155509938.68612513</v>
      </c>
      <c r="M7" s="284">
        <f t="shared" si="2"/>
        <v>4354278283.211504</v>
      </c>
      <c r="N7" s="123">
        <f t="shared" si="3"/>
        <v>1.2814238620398775</v>
      </c>
      <c r="O7" s="123">
        <f t="shared" si="4"/>
        <v>4.0689489748212956E-4</v>
      </c>
      <c r="P7" s="154" t="str">
        <f t="shared" si="5"/>
        <v>7A</v>
      </c>
      <c r="Q7" s="110"/>
      <c r="R7" s="294"/>
      <c r="S7" s="139"/>
      <c r="T7" s="110"/>
    </row>
    <row r="8" spans="1:20" x14ac:dyDescent="0.3">
      <c r="A8" s="63"/>
      <c r="B8" s="66"/>
      <c r="C8" s="117" t="s">
        <v>6</v>
      </c>
      <c r="D8" s="118">
        <f>DATA!D14</f>
        <v>4542700000</v>
      </c>
      <c r="E8" s="119">
        <f>DATA!V14</f>
        <v>1905370923.9489999</v>
      </c>
      <c r="F8" s="120">
        <f t="shared" si="0"/>
        <v>0.41943578135227944</v>
      </c>
      <c r="G8" s="279">
        <f>DATA!I14</f>
        <v>27.018000000000001</v>
      </c>
      <c r="H8" s="279">
        <f>DATA!AB14</f>
        <v>37.204999999999998</v>
      </c>
      <c r="I8" s="122">
        <v>0</v>
      </c>
      <c r="J8" s="239">
        <v>5709142140.5290003</v>
      </c>
      <c r="K8" s="121">
        <f t="shared" si="1"/>
        <v>-0.66625968016756176</v>
      </c>
      <c r="L8" s="238">
        <f>((E8/VLOOKUP($C$2,DAILY!$A$7:$F$37,6,FALSE)*100%)/31)</f>
        <v>148105007.69133306</v>
      </c>
      <c r="M8" s="284">
        <f t="shared" si="2"/>
        <v>4146940215.3573256</v>
      </c>
      <c r="N8" s="123">
        <f t="shared" si="3"/>
        <v>0.91288005269054207</v>
      </c>
      <c r="O8" s="123">
        <f t="shared" si="4"/>
        <v>-0.27363163969620896</v>
      </c>
      <c r="P8" s="154" t="str">
        <f t="shared" si="5"/>
        <v>7B</v>
      </c>
      <c r="Q8" s="110"/>
      <c r="R8" s="294"/>
      <c r="S8" s="139"/>
      <c r="T8" s="110"/>
    </row>
    <row r="9" spans="1:20" x14ac:dyDescent="0.3">
      <c r="A9" s="63"/>
      <c r="B9" s="66"/>
      <c r="C9" s="117" t="s">
        <v>7</v>
      </c>
      <c r="D9" s="118">
        <f>DATA!D15</f>
        <v>4423400000</v>
      </c>
      <c r="E9" s="119">
        <f>DATA!V15</f>
        <v>2065832945.152</v>
      </c>
      <c r="F9" s="120">
        <f t="shared" si="0"/>
        <v>0.46702377021114977</v>
      </c>
      <c r="G9" s="279">
        <f>DATA!I15</f>
        <v>15.798</v>
      </c>
      <c r="H9" s="279">
        <f>DATA!AB15</f>
        <v>23.213999999999999</v>
      </c>
      <c r="I9" s="122">
        <v>0</v>
      </c>
      <c r="J9" s="239">
        <v>5629293627.0580006</v>
      </c>
      <c r="K9" s="121">
        <f t="shared" si="1"/>
        <v>-0.63302092908739382</v>
      </c>
      <c r="L9" s="238">
        <f>((E9/VLOOKUP($C$2,DAILY!$A$7:$F$37,6,FALSE)*100%)/31)</f>
        <v>160577764.87773025</v>
      </c>
      <c r="M9" s="284">
        <f t="shared" si="2"/>
        <v>4496177416.5764465</v>
      </c>
      <c r="N9" s="123">
        <f t="shared" si="3"/>
        <v>1.0164528228458758</v>
      </c>
      <c r="O9" s="123">
        <f t="shared" si="4"/>
        <v>-0.20128923547975358</v>
      </c>
      <c r="P9" s="154" t="str">
        <f t="shared" si="5"/>
        <v>7C</v>
      </c>
      <c r="Q9" s="110"/>
      <c r="R9" s="294"/>
      <c r="S9" s="139"/>
      <c r="T9" s="110"/>
    </row>
    <row r="10" spans="1:20" s="68" customFormat="1" x14ac:dyDescent="0.3">
      <c r="A10" s="67"/>
      <c r="B10" s="240" t="s">
        <v>160</v>
      </c>
      <c r="C10" s="241"/>
      <c r="D10" s="251">
        <f>SUM(D5:D9)</f>
        <v>17456100000</v>
      </c>
      <c r="E10" s="251">
        <f>SUM(E5:E9)</f>
        <v>8667863535.4099998</v>
      </c>
      <c r="F10" s="252">
        <f t="shared" si="0"/>
        <v>0.49655212420930217</v>
      </c>
      <c r="G10" s="253"/>
      <c r="H10" s="281"/>
      <c r="I10" s="243"/>
      <c r="J10" s="254">
        <f>SUM(J5:J9)</f>
        <v>22309666525.156998</v>
      </c>
      <c r="K10" s="252">
        <f t="shared" si="1"/>
        <v>-0.61147498436895609</v>
      </c>
      <c r="L10" s="254">
        <f>SUM(L5:L9)</f>
        <v>673755424.43917596</v>
      </c>
      <c r="M10" s="254">
        <f>SUM(M5:M9)</f>
        <v>18865151884.296928</v>
      </c>
      <c r="N10" s="255">
        <f t="shared" si="3"/>
        <v>1.080719741769177</v>
      </c>
      <c r="O10" s="255">
        <f t="shared" si="4"/>
        <v>-0.15439561308439725</v>
      </c>
      <c r="P10" s="154">
        <f t="shared" si="5"/>
        <v>0</v>
      </c>
      <c r="R10" s="295"/>
    </row>
    <row r="11" spans="1:20" x14ac:dyDescent="0.3">
      <c r="A11" s="63"/>
      <c r="B11" s="116" t="s">
        <v>161</v>
      </c>
      <c r="C11" s="117" t="s">
        <v>3</v>
      </c>
      <c r="D11" s="118">
        <f>DATA!D16</f>
        <v>28816000000</v>
      </c>
      <c r="E11" s="119">
        <f>DATA!V16</f>
        <v>13896787250.686001</v>
      </c>
      <c r="F11" s="120">
        <f t="shared" si="0"/>
        <v>0.48225941319704335</v>
      </c>
      <c r="G11" s="279">
        <f>DATA!I16</f>
        <v>8.7379999999999995</v>
      </c>
      <c r="H11" s="279">
        <f>DATA!AB16</f>
        <v>9.6639999999999997</v>
      </c>
      <c r="I11" s="122">
        <v>0</v>
      </c>
      <c r="J11" s="239">
        <v>37436575804.281006</v>
      </c>
      <c r="K11" s="121">
        <f t="shared" si="1"/>
        <v>-0.62879117675348783</v>
      </c>
      <c r="L11" s="238">
        <f>((E11/VLOOKUP($C$2,DAILY!$A$7:$F$37,6,FALSE)*100%)/31)</f>
        <v>1080201107.7097552</v>
      </c>
      <c r="M11" s="284">
        <f t="shared" si="2"/>
        <v>30245631015.873146</v>
      </c>
      <c r="N11" s="123">
        <f t="shared" si="3"/>
        <v>1.0496124033826051</v>
      </c>
      <c r="O11" s="123">
        <f t="shared" si="4"/>
        <v>-0.19208340062943335</v>
      </c>
      <c r="P11" s="154" t="str">
        <f t="shared" si="5"/>
        <v>8A</v>
      </c>
      <c r="R11" s="294"/>
    </row>
    <row r="12" spans="1:20" x14ac:dyDescent="0.3">
      <c r="A12" s="63"/>
      <c r="B12" s="66"/>
      <c r="C12" s="117" t="s">
        <v>4</v>
      </c>
      <c r="D12" s="118">
        <f>DATA!D17</f>
        <v>28905400000</v>
      </c>
      <c r="E12" s="119">
        <f>DATA!V17</f>
        <v>14630304084.419001</v>
      </c>
      <c r="F12" s="120">
        <f t="shared" si="0"/>
        <v>0.50614432197509807</v>
      </c>
      <c r="G12" s="279">
        <f>DATA!I17</f>
        <v>2.9910000000000001</v>
      </c>
      <c r="H12" s="279">
        <f>DATA!AB17</f>
        <v>13.694000000000001</v>
      </c>
      <c r="I12" s="122">
        <v>0</v>
      </c>
      <c r="J12" s="239">
        <v>39757894369.376022</v>
      </c>
      <c r="K12" s="121">
        <f t="shared" si="1"/>
        <v>-0.63201511758912066</v>
      </c>
      <c r="L12" s="238">
        <f>((E12/VLOOKUP($C$2,DAILY!$A$7:$F$37,6,FALSE)*100%)/31)</f>
        <v>1137217573.6042752</v>
      </c>
      <c r="M12" s="284">
        <f t="shared" si="2"/>
        <v>31842092060.919708</v>
      </c>
      <c r="N12" s="123">
        <f t="shared" si="3"/>
        <v>1.1015966587876214</v>
      </c>
      <c r="O12" s="123">
        <f t="shared" si="4"/>
        <v>-0.19910013933116016</v>
      </c>
      <c r="P12" s="154" t="str">
        <f t="shared" si="5"/>
        <v>8B</v>
      </c>
      <c r="R12" s="294"/>
    </row>
    <row r="13" spans="1:20" x14ac:dyDescent="0.3">
      <c r="A13" s="63"/>
      <c r="B13" s="66"/>
      <c r="C13" s="117" t="s">
        <v>8</v>
      </c>
      <c r="D13" s="118">
        <f>DATA!D18</f>
        <v>16146000000</v>
      </c>
      <c r="E13" s="119">
        <f>DATA!V18</f>
        <v>7147435011.0819998</v>
      </c>
      <c r="F13" s="120">
        <f t="shared" si="0"/>
        <v>0.44267527629642017</v>
      </c>
      <c r="G13" s="279">
        <f>DATA!I18</f>
        <v>2.4990000000000001</v>
      </c>
      <c r="H13" s="279">
        <f>DATA!AB18</f>
        <v>10.388</v>
      </c>
      <c r="I13" s="122">
        <v>0</v>
      </c>
      <c r="J13" s="239">
        <v>20914137949.631004</v>
      </c>
      <c r="K13" s="121">
        <f t="shared" si="1"/>
        <v>-0.6582486436545617</v>
      </c>
      <c r="L13" s="238">
        <f>((E13/VLOOKUP($C$2,DAILY!$A$7:$F$37,6,FALSE)*100%)/31)</f>
        <v>555572095.69234359</v>
      </c>
      <c r="M13" s="284">
        <f t="shared" si="2"/>
        <v>15556018679.38562</v>
      </c>
      <c r="N13" s="123">
        <f t="shared" si="3"/>
        <v>0.96345959862415587</v>
      </c>
      <c r="O13" s="123">
        <f t="shared" si="4"/>
        <v>-0.2561960374914673</v>
      </c>
      <c r="P13" s="154" t="str">
        <f t="shared" si="5"/>
        <v>8C</v>
      </c>
      <c r="R13" s="294"/>
    </row>
    <row r="14" spans="1:20" s="68" customFormat="1" x14ac:dyDescent="0.3">
      <c r="A14" s="67"/>
      <c r="B14" s="248" t="s">
        <v>161</v>
      </c>
      <c r="C14" s="249"/>
      <c r="D14" s="244">
        <f>SUM(D11:D13)</f>
        <v>73867400000</v>
      </c>
      <c r="E14" s="244">
        <f>SUM(E11:E13)</f>
        <v>35674526346.187004</v>
      </c>
      <c r="F14" s="242">
        <f t="shared" ref="F14" si="6">E14/D14</f>
        <v>0.48295359449753211</v>
      </c>
      <c r="G14" s="245"/>
      <c r="H14" s="282"/>
      <c r="I14" s="250"/>
      <c r="J14" s="246">
        <f>SUM(J11:J13)</f>
        <v>98108608123.288025</v>
      </c>
      <c r="K14" s="242">
        <f t="shared" ref="K14" si="7">(E14-J14)/J14</f>
        <v>-0.63637720452259738</v>
      </c>
      <c r="L14" s="246">
        <f>SUM(L11:L13)</f>
        <v>2772990777.0063744</v>
      </c>
      <c r="M14" s="246">
        <f>SUM(M11:M13)</f>
        <v>77643741756.178467</v>
      </c>
      <c r="N14" s="247">
        <f t="shared" ref="N14" si="8">M14/D14</f>
        <v>1.0511232526957557</v>
      </c>
      <c r="O14" s="247">
        <f t="shared" ref="O14" si="9">(M14-J14)/J14</f>
        <v>-0.20859399351983893</v>
      </c>
      <c r="P14" s="154">
        <f t="shared" ref="P14" si="10">C14</f>
        <v>0</v>
      </c>
      <c r="R14" s="295"/>
    </row>
    <row r="15" spans="1:20" x14ac:dyDescent="0.3">
      <c r="A15" s="63"/>
      <c r="B15" s="66" t="s">
        <v>162</v>
      </c>
      <c r="C15" s="117" t="s">
        <v>9</v>
      </c>
      <c r="D15" s="118">
        <f>DATA!D19</f>
        <v>16572400000</v>
      </c>
      <c r="E15" s="119">
        <f>DATA!V19</f>
        <v>6423635791.3269997</v>
      </c>
      <c r="F15" s="120">
        <f t="shared" si="0"/>
        <v>0.38761047231101103</v>
      </c>
      <c r="G15" s="279">
        <f>DATA!I19</f>
        <v>13.765000000000001</v>
      </c>
      <c r="H15" s="279">
        <f>DATA!AB19</f>
        <v>1.569</v>
      </c>
      <c r="I15" s="122">
        <v>0</v>
      </c>
      <c r="J15" s="239">
        <v>21845444556.643997</v>
      </c>
      <c r="K15" s="121">
        <f t="shared" si="1"/>
        <v>-0.70595078645935194</v>
      </c>
      <c r="L15" s="238">
        <f>((E15/VLOOKUP($C$2,DAILY!$A$7:$F$37,6,FALSE)*100%)/31)</f>
        <v>499310982.61383593</v>
      </c>
      <c r="M15" s="284">
        <f t="shared" si="2"/>
        <v>13980707513.187407</v>
      </c>
      <c r="N15" s="123">
        <f t="shared" si="3"/>
        <v>0.84361393118603256</v>
      </c>
      <c r="O15" s="123">
        <f t="shared" si="4"/>
        <v>-0.36001725774285681</v>
      </c>
      <c r="P15" s="154" t="str">
        <f t="shared" si="5"/>
        <v>8D</v>
      </c>
      <c r="R15" s="294"/>
    </row>
    <row r="16" spans="1:20" s="68" customFormat="1" x14ac:dyDescent="0.3">
      <c r="A16" s="67"/>
      <c r="B16" s="248" t="s">
        <v>163</v>
      </c>
      <c r="C16" s="249"/>
      <c r="D16" s="244">
        <f>SUM(D15)</f>
        <v>16572400000</v>
      </c>
      <c r="E16" s="244">
        <f>SUM(E15)</f>
        <v>6423635791.3269997</v>
      </c>
      <c r="F16" s="242">
        <f t="shared" si="0"/>
        <v>0.38761047231101103</v>
      </c>
      <c r="G16" s="245"/>
      <c r="H16" s="282"/>
      <c r="I16" s="250"/>
      <c r="J16" s="246">
        <f>SUM(J15)</f>
        <v>21845444556.643997</v>
      </c>
      <c r="K16" s="242">
        <f t="shared" si="1"/>
        <v>-0.70595078645935194</v>
      </c>
      <c r="L16" s="246">
        <f>SUM(L15)</f>
        <v>499310982.61383593</v>
      </c>
      <c r="M16" s="246">
        <f>SUM(M15)</f>
        <v>13980707513.187407</v>
      </c>
      <c r="N16" s="247">
        <f t="shared" si="3"/>
        <v>0.84361393118603256</v>
      </c>
      <c r="O16" s="247">
        <f t="shared" si="4"/>
        <v>-0.36001725774285681</v>
      </c>
      <c r="P16" s="154">
        <f t="shared" si="5"/>
        <v>0</v>
      </c>
      <c r="R16" s="295"/>
    </row>
    <row r="17" spans="1:20" s="71" customFormat="1" ht="19.5" customHeight="1" x14ac:dyDescent="0.3">
      <c r="A17" s="69"/>
      <c r="B17" s="256"/>
      <c r="C17" s="256" t="s">
        <v>10</v>
      </c>
      <c r="D17" s="257">
        <f>D16+D14+D10</f>
        <v>107895900000</v>
      </c>
      <c r="E17" s="257">
        <f>E16+E14+E10</f>
        <v>50766025672.924011</v>
      </c>
      <c r="F17" s="258">
        <f>E17/D17</f>
        <v>0.47050931196573748</v>
      </c>
      <c r="G17" s="280">
        <f>DATA!J23/DATA!F23*100</f>
        <v>8.9237489113016544</v>
      </c>
      <c r="H17" s="280">
        <f>DATA!AB23</f>
        <v>16.2084837308598</v>
      </c>
      <c r="I17" s="259">
        <v>0</v>
      </c>
      <c r="J17" s="260">
        <f>J16+J14+J10</f>
        <v>142263719205.08902</v>
      </c>
      <c r="K17" s="258">
        <f t="shared" si="1"/>
        <v>-0.64315550052688331</v>
      </c>
      <c r="L17" s="260">
        <f>L16+L14+L10</f>
        <v>3946057184.0593863</v>
      </c>
      <c r="M17" s="260">
        <f>M16+M14+M10</f>
        <v>110489601153.66281</v>
      </c>
      <c r="N17" s="261">
        <f>M17/D17</f>
        <v>1.0240389222728834</v>
      </c>
      <c r="O17" s="261">
        <f t="shared" si="4"/>
        <v>-0.22334660044716162</v>
      </c>
      <c r="P17" s="154"/>
      <c r="R17" s="296"/>
    </row>
    <row r="18" spans="1:20" s="126" customFormat="1" ht="15" customHeight="1" x14ac:dyDescent="0.3">
      <c r="A18" s="125"/>
      <c r="D18" s="127"/>
      <c r="E18" s="127"/>
      <c r="F18" s="128"/>
      <c r="G18" s="174"/>
      <c r="H18" s="128"/>
      <c r="I18" s="129"/>
      <c r="J18" s="127"/>
      <c r="K18" s="128"/>
      <c r="L18" s="130"/>
      <c r="M18" s="130"/>
      <c r="N18" s="130"/>
      <c r="O18" s="128"/>
      <c r="P18" s="131"/>
    </row>
    <row r="19" spans="1:20" s="126" customFormat="1" x14ac:dyDescent="0.3">
      <c r="A19" s="125"/>
      <c r="D19" s="127"/>
      <c r="E19" s="127"/>
      <c r="F19" s="128"/>
      <c r="G19" s="174"/>
      <c r="H19" s="128"/>
      <c r="I19" s="129"/>
      <c r="J19" s="127"/>
      <c r="K19" s="127"/>
      <c r="L19" s="130"/>
      <c r="M19" s="130"/>
      <c r="N19" s="130"/>
      <c r="P19" s="131"/>
    </row>
    <row r="20" spans="1:20" s="71" customFormat="1" x14ac:dyDescent="0.3">
      <c r="A20" s="69"/>
      <c r="D20" s="72"/>
      <c r="E20" s="72"/>
      <c r="F20" s="73"/>
      <c r="G20" s="73"/>
      <c r="H20" s="73"/>
      <c r="I20" s="73"/>
      <c r="J20" s="72"/>
      <c r="K20" s="72"/>
      <c r="L20" s="72"/>
      <c r="M20" s="72"/>
      <c r="N20" s="74"/>
      <c r="P20" s="70"/>
    </row>
    <row r="21" spans="1:20" s="71" customFormat="1" x14ac:dyDescent="0.3">
      <c r="A21" s="69"/>
      <c r="D21" s="72"/>
      <c r="E21" s="72"/>
      <c r="F21" s="73"/>
      <c r="G21" s="73"/>
      <c r="H21" s="73"/>
      <c r="I21" s="73"/>
      <c r="J21" s="72"/>
      <c r="K21" s="72"/>
      <c r="L21" s="72"/>
      <c r="M21" s="72"/>
      <c r="N21" s="74"/>
      <c r="P21" s="70"/>
    </row>
    <row r="22" spans="1:20" s="71" customFormat="1" x14ac:dyDescent="0.3">
      <c r="A22" s="69"/>
      <c r="D22" s="72"/>
      <c r="E22" s="72"/>
      <c r="F22" s="73"/>
      <c r="G22" s="73"/>
      <c r="H22" s="73"/>
      <c r="I22" s="73"/>
      <c r="J22" s="72"/>
      <c r="K22" s="72"/>
      <c r="L22" s="72"/>
      <c r="M22" s="72"/>
      <c r="N22" s="74"/>
      <c r="P22" s="70"/>
    </row>
    <row r="23" spans="1:20" s="71" customFormat="1" x14ac:dyDescent="0.3">
      <c r="A23" s="69"/>
      <c r="D23" s="72"/>
      <c r="E23" s="72"/>
      <c r="F23" s="73"/>
      <c r="G23" s="73"/>
      <c r="H23" s="73"/>
      <c r="I23" s="73"/>
      <c r="J23" s="72"/>
      <c r="K23" s="72"/>
      <c r="L23" s="72"/>
      <c r="M23" s="72"/>
      <c r="N23" s="74"/>
      <c r="P23" s="70"/>
    </row>
    <row r="24" spans="1:20" s="71" customFormat="1" x14ac:dyDescent="0.3">
      <c r="A24" s="69"/>
      <c r="D24" s="72"/>
      <c r="E24" s="72"/>
      <c r="F24" s="73"/>
      <c r="G24" s="73"/>
      <c r="H24" s="73"/>
      <c r="I24" s="73"/>
      <c r="J24" s="72"/>
      <c r="K24" s="72"/>
      <c r="L24" s="72"/>
      <c r="M24" s="72"/>
      <c r="N24" s="74"/>
      <c r="P24" s="70"/>
      <c r="Q24" s="79"/>
      <c r="R24" s="79"/>
      <c r="S24" s="79"/>
      <c r="T24" s="170"/>
    </row>
    <row r="25" spans="1:20" s="71" customFormat="1" x14ac:dyDescent="0.3">
      <c r="A25" s="69"/>
      <c r="D25" s="72"/>
      <c r="E25" s="72"/>
      <c r="F25" s="73"/>
      <c r="G25" s="73"/>
      <c r="H25" s="73"/>
      <c r="I25" s="73"/>
      <c r="J25" s="72"/>
      <c r="K25" s="72"/>
      <c r="L25" s="72"/>
      <c r="M25" s="72"/>
      <c r="N25" s="74"/>
      <c r="P25" s="70"/>
      <c r="Q25" s="79"/>
      <c r="R25" s="79"/>
      <c r="S25" s="79"/>
      <c r="T25" s="79"/>
    </row>
    <row r="26" spans="1:20" x14ac:dyDescent="0.3">
      <c r="A26" s="63"/>
      <c r="P26" s="64"/>
      <c r="Q26" s="126"/>
      <c r="R26" s="126"/>
      <c r="S26" s="126"/>
      <c r="T26" s="126"/>
    </row>
    <row r="27" spans="1:20" x14ac:dyDescent="0.3">
      <c r="A27" s="63"/>
      <c r="P27" s="64"/>
      <c r="Q27" s="126"/>
      <c r="R27" s="126"/>
      <c r="S27" s="126"/>
      <c r="T27" s="126"/>
    </row>
    <row r="28" spans="1:20" x14ac:dyDescent="0.3">
      <c r="A28" s="63"/>
      <c r="P28" s="64"/>
      <c r="Q28" s="126"/>
      <c r="R28" s="126"/>
      <c r="S28" s="126"/>
      <c r="T28" s="126"/>
    </row>
    <row r="29" spans="1:20" x14ac:dyDescent="0.3">
      <c r="A29" s="63"/>
      <c r="P29" s="64"/>
      <c r="Q29" s="126"/>
      <c r="R29" s="126"/>
      <c r="S29" s="126"/>
      <c r="T29" s="126"/>
    </row>
    <row r="30" spans="1:20" x14ac:dyDescent="0.3">
      <c r="A30" s="63"/>
      <c r="P30" s="64"/>
      <c r="Q30" s="126"/>
      <c r="R30" s="126"/>
      <c r="S30" s="126"/>
      <c r="T30" s="126"/>
    </row>
    <row r="31" spans="1:20" x14ac:dyDescent="0.3">
      <c r="A31" s="63"/>
      <c r="P31" s="64"/>
      <c r="Q31" s="126"/>
      <c r="R31" s="126"/>
      <c r="S31" s="126"/>
      <c r="T31" s="126"/>
    </row>
    <row r="32" spans="1:20" hidden="1" x14ac:dyDescent="0.3">
      <c r="A32" s="63"/>
      <c r="P32" s="64"/>
      <c r="Q32" s="126"/>
      <c r="R32" s="126"/>
      <c r="S32" s="126"/>
      <c r="T32" s="126"/>
    </row>
    <row r="33" spans="1:20" s="71" customFormat="1" x14ac:dyDescent="0.3">
      <c r="A33" s="69"/>
      <c r="B33" s="133" t="s">
        <v>14</v>
      </c>
      <c r="C33" s="133"/>
      <c r="D33" s="134"/>
      <c r="E33" s="134" t="s">
        <v>15</v>
      </c>
      <c r="F33" s="135" t="s">
        <v>0</v>
      </c>
      <c r="G33" s="136"/>
      <c r="H33" s="136"/>
      <c r="I33" s="136"/>
      <c r="J33" s="136"/>
      <c r="K33" s="136"/>
      <c r="L33" s="136"/>
      <c r="M33" s="136"/>
      <c r="N33" s="137"/>
      <c r="O33" s="133"/>
      <c r="P33" s="70"/>
      <c r="Q33" s="162"/>
      <c r="R33" s="79"/>
      <c r="S33" s="79"/>
      <c r="T33" s="79"/>
    </row>
    <row r="34" spans="1:20" s="71" customFormat="1" ht="17.25" customHeight="1" x14ac:dyDescent="0.3">
      <c r="A34" s="69"/>
      <c r="B34" s="71" t="s">
        <v>16</v>
      </c>
      <c r="D34" s="75"/>
      <c r="E34" s="186">
        <f>MAX(F5,F6,F7,F8,F9,F11,F12,F13,F15)</f>
        <v>0.61202795231119766</v>
      </c>
      <c r="F34" s="75" t="str">
        <f>VLOOKUP(E34,F$5:P$17,11,FALSE)</f>
        <v>6A</v>
      </c>
      <c r="G34" s="186"/>
      <c r="H34" s="75"/>
      <c r="I34" s="73"/>
      <c r="J34" s="72" t="s">
        <v>134</v>
      </c>
      <c r="L34" s="72"/>
      <c r="M34" s="77">
        <f>M17</f>
        <v>110489601153.66281</v>
      </c>
      <c r="N34" s="74"/>
      <c r="P34" s="70"/>
      <c r="Q34" s="78"/>
      <c r="R34" s="79"/>
      <c r="S34" s="79"/>
      <c r="T34" s="79"/>
    </row>
    <row r="35" spans="1:20" s="71" customFormat="1" x14ac:dyDescent="0.3">
      <c r="A35" s="69"/>
      <c r="B35" s="71" t="s">
        <v>17</v>
      </c>
      <c r="D35" s="75"/>
      <c r="E35" s="187">
        <f>MAX(E5:E9,E11:E13,E15)</f>
        <v>14630304084.419001</v>
      </c>
      <c r="F35" s="75" t="str">
        <f>VLOOKUP(E35,E5:P16,12,FALSE)</f>
        <v>8B</v>
      </c>
      <c r="G35" s="187"/>
      <c r="H35" s="75"/>
      <c r="I35" s="73"/>
      <c r="J35" s="72" t="s">
        <v>135</v>
      </c>
      <c r="L35" s="72"/>
      <c r="M35" s="76">
        <f>N17</f>
        <v>1.0240389222728834</v>
      </c>
      <c r="N35" s="74"/>
      <c r="P35" s="70"/>
      <c r="Q35" s="80"/>
      <c r="R35" s="79"/>
      <c r="S35" s="79"/>
      <c r="T35" s="79"/>
    </row>
    <row r="36" spans="1:20" x14ac:dyDescent="0.3">
      <c r="A36" s="63"/>
      <c r="B36" s="310" t="s">
        <v>29</v>
      </c>
      <c r="C36" s="310"/>
      <c r="D36" s="81"/>
      <c r="E36" s="300">
        <f>MAX(O5:O9,O11:O13,O15)</f>
        <v>4.0689489748212956E-4</v>
      </c>
      <c r="F36" s="75" t="str">
        <f>VLOOKUP(E36,O5:P16,2,FALSE)</f>
        <v>7A</v>
      </c>
      <c r="G36" s="139"/>
      <c r="H36" s="81"/>
      <c r="P36" s="64"/>
      <c r="Q36" s="126"/>
      <c r="R36" s="126"/>
      <c r="S36" s="126"/>
      <c r="T36" s="126"/>
    </row>
    <row r="37" spans="1:20" ht="5.25" customHeight="1" x14ac:dyDescent="0.3">
      <c r="A37" s="63"/>
      <c r="P37" s="64"/>
      <c r="Q37" s="126"/>
      <c r="R37" s="126"/>
      <c r="S37" s="126"/>
      <c r="T37" s="126"/>
    </row>
    <row r="38" spans="1:20" x14ac:dyDescent="0.3">
      <c r="A38" s="63"/>
      <c r="P38" s="64"/>
      <c r="Q38" s="126"/>
      <c r="R38" s="126"/>
      <c r="S38" s="126"/>
      <c r="T38" s="126"/>
    </row>
    <row r="39" spans="1:20" hidden="1" x14ac:dyDescent="0.3">
      <c r="A39" s="63"/>
      <c r="P39" s="64"/>
      <c r="Q39" s="126"/>
      <c r="R39" s="126"/>
      <c r="S39" s="126"/>
      <c r="T39" s="126"/>
    </row>
    <row r="40" spans="1:20" hidden="1" x14ac:dyDescent="0.3">
      <c r="A40" s="63"/>
      <c r="D40" s="138"/>
      <c r="F40" s="139"/>
      <c r="P40" s="64"/>
      <c r="Q40" s="126"/>
      <c r="R40" s="126"/>
      <c r="S40" s="126"/>
      <c r="T40" s="126"/>
    </row>
    <row r="41" spans="1:20" ht="17.25" thickBot="1" x14ac:dyDescent="0.35">
      <c r="A41" s="140"/>
      <c r="B41" s="141"/>
      <c r="C41" s="141"/>
      <c r="D41" s="142"/>
      <c r="E41" s="142"/>
      <c r="F41" s="143"/>
      <c r="G41" s="143"/>
      <c r="H41" s="143"/>
      <c r="I41" s="143"/>
      <c r="J41" s="142"/>
      <c r="K41" s="142"/>
      <c r="L41" s="142"/>
      <c r="M41" s="142"/>
      <c r="N41" s="144"/>
      <c r="O41" s="141"/>
      <c r="P41" s="145"/>
      <c r="Q41" s="126"/>
      <c r="R41" s="126"/>
      <c r="S41" s="126"/>
      <c r="T41" s="126"/>
    </row>
    <row r="42" spans="1:20" ht="18" thickTop="1" thickBot="1" x14ac:dyDescent="0.35">
      <c r="D42" s="127"/>
      <c r="E42" s="127"/>
      <c r="F42" s="129"/>
      <c r="G42" s="129"/>
      <c r="H42" s="129"/>
      <c r="I42" s="129"/>
      <c r="J42" s="127"/>
      <c r="K42" s="127"/>
      <c r="L42" s="127"/>
    </row>
    <row r="43" spans="1:20" ht="17.25" thickTop="1" x14ac:dyDescent="0.3">
      <c r="A43" s="98"/>
      <c r="B43" s="99" t="s">
        <v>53</v>
      </c>
      <c r="C43" s="100"/>
      <c r="D43" s="146"/>
      <c r="E43" s="146"/>
      <c r="F43" s="105"/>
      <c r="G43" s="105"/>
      <c r="H43" s="105"/>
      <c r="I43" s="147"/>
      <c r="J43" s="287"/>
      <c r="K43" s="287"/>
      <c r="L43" s="287"/>
      <c r="M43" s="127"/>
      <c r="N43" s="148"/>
      <c r="P43" s="124"/>
      <c r="Q43" s="124"/>
    </row>
    <row r="44" spans="1:20" ht="8.25" customHeight="1" x14ac:dyDescent="0.3">
      <c r="A44" s="63"/>
      <c r="B44" s="71"/>
      <c r="D44" s="127"/>
      <c r="E44" s="127"/>
      <c r="F44" s="129"/>
      <c r="G44" s="129"/>
      <c r="H44" s="129"/>
      <c r="I44" s="149"/>
      <c r="J44" s="287"/>
      <c r="K44" s="288"/>
      <c r="L44" s="287"/>
      <c r="M44" s="127"/>
      <c r="N44" s="148"/>
      <c r="P44" s="124"/>
      <c r="Q44" s="124"/>
    </row>
    <row r="45" spans="1:20" ht="29.25" customHeight="1" x14ac:dyDescent="0.3">
      <c r="A45" s="69"/>
      <c r="B45" s="311" t="s">
        <v>49</v>
      </c>
      <c r="C45" s="311"/>
      <c r="D45" s="82" t="s">
        <v>27</v>
      </c>
      <c r="E45" s="82" t="s">
        <v>1</v>
      </c>
      <c r="F45" s="220"/>
      <c r="G45" s="83" t="s">
        <v>45</v>
      </c>
      <c r="H45" s="84" t="s">
        <v>54</v>
      </c>
      <c r="I45" s="89"/>
      <c r="J45" s="289" t="s">
        <v>55</v>
      </c>
      <c r="K45" s="285"/>
      <c r="L45" s="290"/>
      <c r="M45" s="150"/>
      <c r="N45" s="148"/>
      <c r="P45" s="124"/>
      <c r="Q45" s="124"/>
    </row>
    <row r="46" spans="1:20" x14ac:dyDescent="0.3">
      <c r="A46" s="63"/>
      <c r="B46" s="312" t="s">
        <v>50</v>
      </c>
      <c r="C46" s="312"/>
      <c r="D46" s="188">
        <f>D17</f>
        <v>107895900000</v>
      </c>
      <c r="E46" s="188">
        <f>E17</f>
        <v>50766025672.924011</v>
      </c>
      <c r="F46" s="151">
        <f>(E46/$C$2)*31</f>
        <v>143067890532.78583</v>
      </c>
      <c r="G46" s="152">
        <f>F17</f>
        <v>0.47050931196573748</v>
      </c>
      <c r="H46" s="152">
        <f>O17</f>
        <v>-0.22334660044716162</v>
      </c>
      <c r="I46" s="229"/>
      <c r="J46" s="285">
        <f>J17</f>
        <v>142263719205.08902</v>
      </c>
      <c r="K46" s="291"/>
      <c r="L46" s="292"/>
      <c r="M46" s="150"/>
      <c r="N46" s="148"/>
      <c r="P46" s="124"/>
      <c r="Q46" s="124"/>
    </row>
    <row r="47" spans="1:20" x14ac:dyDescent="0.3">
      <c r="A47" s="219" t="s">
        <v>150</v>
      </c>
      <c r="B47" s="312" t="s">
        <v>51</v>
      </c>
      <c r="C47" s="312"/>
      <c r="D47" s="297">
        <v>182970290458</v>
      </c>
      <c r="E47" s="298">
        <f>D47*33.99%</f>
        <v>62191601726.67421</v>
      </c>
      <c r="F47" s="151">
        <f>(E47/$C$2)*31</f>
        <v>175267241229.71823</v>
      </c>
      <c r="G47" s="152">
        <f t="shared" ref="G47:G48" si="11">E47/D47</f>
        <v>0.33990000000000004</v>
      </c>
      <c r="H47" s="152">
        <f>(F47-J47)/J47</f>
        <v>9.1788505257259484E-2</v>
      </c>
      <c r="I47" s="229"/>
      <c r="J47" s="285">
        <v>160532227978</v>
      </c>
      <c r="K47" s="291"/>
      <c r="L47" s="285"/>
      <c r="M47" s="150"/>
      <c r="N47" s="148"/>
      <c r="P47" s="124"/>
      <c r="Q47" s="124"/>
    </row>
    <row r="48" spans="1:20" x14ac:dyDescent="0.3">
      <c r="A48" s="219" t="s">
        <v>150</v>
      </c>
      <c r="B48" s="312" t="s">
        <v>52</v>
      </c>
      <c r="C48" s="312"/>
      <c r="D48" s="297">
        <v>212947437181</v>
      </c>
      <c r="E48" s="299">
        <f>D48*38.82%</f>
        <v>82666195113.6642</v>
      </c>
      <c r="F48" s="151">
        <f>(E48/$C$2)*31</f>
        <v>232968368047.59912</v>
      </c>
      <c r="G48" s="152">
        <f t="shared" si="11"/>
        <v>0.38819999999999999</v>
      </c>
      <c r="H48" s="152">
        <f t="shared" ref="H48:H49" si="12">(F48-J48)/J48</f>
        <v>0.30837797205551332</v>
      </c>
      <c r="I48" s="229"/>
      <c r="J48" s="285">
        <v>178058919535</v>
      </c>
      <c r="K48" s="291"/>
      <c r="L48" s="285"/>
      <c r="M48" s="150"/>
      <c r="N48" s="148"/>
      <c r="P48" s="124"/>
      <c r="Q48" s="124"/>
    </row>
    <row r="49" spans="1:17" x14ac:dyDescent="0.3">
      <c r="A49" s="69"/>
      <c r="B49" s="85" t="s">
        <v>10</v>
      </c>
      <c r="C49" s="85"/>
      <c r="D49" s="153">
        <f>SUM(D46:D48)</f>
        <v>503813627639</v>
      </c>
      <c r="E49" s="153">
        <f>SUM(E46:E48)</f>
        <v>195623822513.26242</v>
      </c>
      <c r="F49" s="228">
        <f>SUM(F46:F48)</f>
        <v>551303499810.10315</v>
      </c>
      <c r="G49" s="86">
        <f>E49/D49</f>
        <v>0.38828608791311559</v>
      </c>
      <c r="H49" s="86">
        <f t="shared" si="12"/>
        <v>0.14650706058740195</v>
      </c>
      <c r="I49" s="229"/>
      <c r="J49" s="286">
        <f>SUM(J46:J48)</f>
        <v>480854866718.08899</v>
      </c>
      <c r="K49" s="291"/>
      <c r="L49" s="286"/>
      <c r="M49" s="150"/>
      <c r="N49" s="148"/>
      <c r="P49" s="124"/>
      <c r="Q49" s="124"/>
    </row>
    <row r="50" spans="1:17" x14ac:dyDescent="0.3">
      <c r="A50" s="63"/>
      <c r="D50" s="127"/>
      <c r="E50" s="153">
        <f>SUM(E46:E48)</f>
        <v>195623822513.26242</v>
      </c>
      <c r="F50" s="129"/>
      <c r="G50" s="129"/>
      <c r="H50" s="129"/>
      <c r="I50" s="149"/>
      <c r="J50" s="285"/>
      <c r="K50" s="285"/>
      <c r="L50" s="285"/>
      <c r="M50" s="150"/>
      <c r="N50" s="148"/>
      <c r="P50" s="124"/>
      <c r="Q50" s="124"/>
    </row>
    <row r="51" spans="1:17" x14ac:dyDescent="0.3">
      <c r="A51" s="63"/>
      <c r="D51" s="127"/>
      <c r="E51" s="127"/>
      <c r="F51" s="80"/>
      <c r="G51" s="129"/>
      <c r="H51" s="129"/>
      <c r="I51" s="149"/>
      <c r="J51" s="285"/>
      <c r="K51" s="285"/>
      <c r="L51" s="285"/>
      <c r="M51" s="150"/>
      <c r="N51" s="148"/>
      <c r="P51" s="124"/>
      <c r="Q51" s="124"/>
    </row>
    <row r="52" spans="1:17" x14ac:dyDescent="0.3">
      <c r="A52" s="69"/>
      <c r="B52" s="71"/>
      <c r="C52" s="71"/>
      <c r="D52" s="87"/>
      <c r="E52" s="127"/>
      <c r="F52" s="88"/>
      <c r="G52" s="88"/>
      <c r="H52" s="88"/>
      <c r="I52" s="89"/>
      <c r="J52" s="127"/>
      <c r="K52" s="127"/>
      <c r="L52" s="127"/>
      <c r="M52" s="127"/>
      <c r="N52" s="148"/>
      <c r="P52" s="124"/>
      <c r="Q52" s="124"/>
    </row>
    <row r="53" spans="1:17" ht="8.25" customHeight="1" x14ac:dyDescent="0.3">
      <c r="A53" s="69"/>
      <c r="B53" s="71"/>
      <c r="C53" s="71"/>
      <c r="D53" s="87"/>
      <c r="E53" s="87"/>
      <c r="F53" s="88"/>
      <c r="G53" s="88"/>
      <c r="H53" s="88"/>
      <c r="I53" s="89"/>
      <c r="J53" s="127"/>
      <c r="K53" s="127"/>
      <c r="L53" s="127"/>
      <c r="M53" s="127"/>
      <c r="N53" s="148"/>
      <c r="P53" s="124"/>
      <c r="Q53" s="124"/>
    </row>
    <row r="54" spans="1:17" ht="9" customHeight="1" x14ac:dyDescent="0.3">
      <c r="A54" s="69"/>
      <c r="B54" s="71"/>
      <c r="C54" s="71"/>
      <c r="D54" s="87"/>
      <c r="E54" s="87"/>
      <c r="F54" s="88"/>
      <c r="G54" s="88"/>
      <c r="H54" s="88"/>
      <c r="I54" s="89"/>
      <c r="J54" s="127"/>
      <c r="K54" s="127"/>
      <c r="L54" s="127"/>
      <c r="M54" s="127"/>
      <c r="N54" s="148"/>
      <c r="P54" s="124"/>
      <c r="Q54" s="124"/>
    </row>
    <row r="55" spans="1:17" ht="8.25" customHeight="1" x14ac:dyDescent="0.3">
      <c r="A55" s="69"/>
      <c r="B55" s="71"/>
      <c r="C55" s="71"/>
      <c r="D55" s="87"/>
      <c r="E55" s="87"/>
      <c r="F55" s="88"/>
      <c r="G55" s="88"/>
      <c r="H55" s="88"/>
      <c r="I55" s="89"/>
      <c r="J55" s="127"/>
      <c r="K55" s="127"/>
      <c r="L55" s="127"/>
      <c r="M55" s="127"/>
      <c r="N55" s="148"/>
      <c r="P55" s="124"/>
    </row>
    <row r="56" spans="1:17" x14ac:dyDescent="0.3">
      <c r="A56" s="69"/>
      <c r="B56" s="71"/>
      <c r="C56" s="71"/>
      <c r="D56" s="87"/>
      <c r="E56" s="87"/>
      <c r="F56" s="88"/>
      <c r="G56" s="88"/>
      <c r="H56" s="88"/>
      <c r="I56" s="89"/>
      <c r="J56" s="127"/>
      <c r="K56" s="127"/>
      <c r="L56" s="127"/>
      <c r="M56" s="127"/>
      <c r="N56" s="148"/>
    </row>
    <row r="57" spans="1:17" x14ac:dyDescent="0.3">
      <c r="A57" s="69"/>
      <c r="B57" s="71"/>
      <c r="C57" s="71"/>
      <c r="D57" s="87"/>
      <c r="E57" s="87"/>
      <c r="F57" s="88"/>
      <c r="G57" s="88"/>
      <c r="H57" s="88"/>
      <c r="I57" s="89"/>
      <c r="J57" s="127"/>
      <c r="K57" s="148"/>
      <c r="L57" s="127"/>
      <c r="M57" s="127"/>
      <c r="N57" s="155"/>
    </row>
    <row r="58" spans="1:17" ht="30.75" customHeight="1" thickBot="1" x14ac:dyDescent="0.35">
      <c r="A58" s="140"/>
      <c r="B58" s="141"/>
      <c r="C58" s="141"/>
      <c r="D58" s="156"/>
      <c r="E58" s="156"/>
      <c r="F58" s="157"/>
      <c r="G58" s="157"/>
      <c r="H58" s="157"/>
      <c r="I58" s="158"/>
      <c r="J58" s="127"/>
      <c r="K58" s="127"/>
      <c r="L58" s="127"/>
      <c r="M58" s="127"/>
      <c r="N58" s="155"/>
    </row>
    <row r="59" spans="1:17" ht="5.25" customHeight="1" thickTop="1" x14ac:dyDescent="0.3">
      <c r="B59" s="124"/>
      <c r="C59" s="126"/>
      <c r="D59" s="127"/>
      <c r="E59" s="127"/>
      <c r="F59" s="129"/>
      <c r="G59" s="129"/>
      <c r="H59" s="130"/>
      <c r="I59" s="130"/>
      <c r="J59" s="130"/>
      <c r="K59" s="127"/>
      <c r="L59" s="130"/>
      <c r="M59" s="127"/>
      <c r="N59" s="148"/>
    </row>
    <row r="60" spans="1:17" ht="4.5" customHeight="1" x14ac:dyDescent="0.3">
      <c r="B60" s="57"/>
      <c r="H60" s="127"/>
      <c r="I60" s="127"/>
      <c r="J60" s="127"/>
      <c r="K60" s="127"/>
      <c r="L60" s="127"/>
      <c r="M60" s="127"/>
      <c r="N60" s="148"/>
    </row>
    <row r="61" spans="1:17" s="90" customFormat="1" x14ac:dyDescent="0.3">
      <c r="B61" s="184" t="s">
        <v>334</v>
      </c>
      <c r="C61" s="159"/>
      <c r="D61" s="160"/>
      <c r="E61" s="109"/>
      <c r="F61" s="14" t="s">
        <v>141</v>
      </c>
      <c r="K61" s="92"/>
      <c r="L61" s="92"/>
      <c r="M61" s="92"/>
      <c r="N61" s="93"/>
    </row>
    <row r="62" spans="1:17" s="90" customFormat="1" ht="12.75" x14ac:dyDescent="0.2">
      <c r="C62" s="159"/>
      <c r="F62" s="90" t="s">
        <v>322</v>
      </c>
      <c r="H62" s="94"/>
      <c r="I62" s="94"/>
      <c r="J62" s="92"/>
      <c r="K62" s="92"/>
      <c r="L62" s="92"/>
      <c r="M62" s="92"/>
      <c r="N62" s="93"/>
    </row>
    <row r="63" spans="1:17" x14ac:dyDescent="0.3">
      <c r="B63" s="184"/>
      <c r="D63" s="65"/>
      <c r="E63" s="91"/>
      <c r="H63" s="109"/>
      <c r="I63" s="109"/>
      <c r="J63" s="127"/>
      <c r="K63" s="127"/>
      <c r="L63" s="127"/>
      <c r="M63" s="127"/>
      <c r="N63" s="148"/>
    </row>
    <row r="64" spans="1:17" x14ac:dyDescent="0.3">
      <c r="H64" s="109"/>
      <c r="I64" s="109"/>
      <c r="J64" s="127"/>
      <c r="K64" s="127"/>
      <c r="L64" s="127"/>
      <c r="M64" s="127"/>
    </row>
    <row r="65" spans="8:13" x14ac:dyDescent="0.3">
      <c r="H65" s="109"/>
      <c r="I65" s="109"/>
      <c r="J65" s="127"/>
      <c r="K65" s="127"/>
      <c r="L65" s="127"/>
      <c r="M65" s="127"/>
    </row>
    <row r="66" spans="8:13" x14ac:dyDescent="0.3">
      <c r="H66" s="109"/>
      <c r="I66" s="109"/>
      <c r="J66" s="127"/>
      <c r="K66" s="127"/>
      <c r="L66" s="127"/>
      <c r="M66" s="127"/>
    </row>
  </sheetData>
  <dataConsolidate/>
  <mergeCells count="5">
    <mergeCell ref="B36:C36"/>
    <mergeCell ref="B45:C45"/>
    <mergeCell ref="B46:C46"/>
    <mergeCell ref="B47:C47"/>
    <mergeCell ref="B48:C48"/>
  </mergeCells>
  <phoneticPr fontId="46" type="noConversion"/>
  <conditionalFormatting sqref="G46:H49 K5:K13 O5:O13 O15:O17 K15:K17">
    <cfRule type="cellIs" dxfId="26" priority="53" operator="lessThan">
      <formula>0</formula>
    </cfRule>
  </conditionalFormatting>
  <conditionalFormatting sqref="F46:G46 F49:G49 G47:G48">
    <cfRule type="cellIs" dxfId="25" priority="39" operator="lessThan">
      <formula>#REF!</formula>
    </cfRule>
    <cfRule type="cellIs" dxfId="24" priority="40" operator="lessThan">
      <formula>#REF!</formula>
    </cfRule>
  </conditionalFormatting>
  <conditionalFormatting sqref="F5:F13 F15:F17">
    <cfRule type="cellIs" dxfId="23" priority="143" operator="lessThan">
      <formula>#REF!</formula>
    </cfRule>
    <cfRule type="cellIs" dxfId="22" priority="144" operator="lessThan">
      <formula>#REF!</formula>
    </cfRule>
  </conditionalFormatting>
  <conditionalFormatting sqref="F5:F13 F15:F17">
    <cfRule type="cellIs" dxfId="21" priority="316" stopIfTrue="1" operator="lessThan">
      <formula>$F$17</formula>
    </cfRule>
  </conditionalFormatting>
  <conditionalFormatting sqref="O14 K14">
    <cfRule type="cellIs" dxfId="20" priority="24" operator="lessThan">
      <formula>0</formula>
    </cfRule>
  </conditionalFormatting>
  <conditionalFormatting sqref="F14">
    <cfRule type="cellIs" dxfId="19" priority="25" operator="lessThan">
      <formula>#REF!</formula>
    </cfRule>
    <cfRule type="cellIs" dxfId="18" priority="26" operator="lessThan">
      <formula>#REF!</formula>
    </cfRule>
  </conditionalFormatting>
  <conditionalFormatting sqref="F14">
    <cfRule type="cellIs" dxfId="17" priority="27" stopIfTrue="1" operator="lessThan">
      <formula>$F$17</formula>
    </cfRule>
  </conditionalFormatting>
  <conditionalFormatting sqref="H46:H49">
    <cfRule type="cellIs" dxfId="16" priority="17" operator="lessThan">
      <formula>0</formula>
    </cfRule>
  </conditionalFormatting>
  <conditionalFormatting sqref="F47:F48">
    <cfRule type="cellIs" dxfId="15" priority="3" operator="lessThan">
      <formula>#REF!</formula>
    </cfRule>
    <cfRule type="cellIs" dxfId="14" priority="4" operator="lessThan">
      <formula>#REF!</formula>
    </cfRule>
  </conditionalFormatting>
  <pageMargins left="0.39" right="0.23622047244094499" top="0.33" bottom="0.28000000000000003" header="0" footer="0"/>
  <pageSetup scale="58" orientation="landscape" copies="2" r:id="rId1"/>
  <headerFooter>
    <oddFooter>&amp;L&amp;"-,Regular"&amp;8&amp;Z&amp;F&amp;R&amp;8&amp;D|&amp;T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L49"/>
  <sheetViews>
    <sheetView showGridLines="0" zoomScale="85" zoomScaleNormal="85" zoomScalePageLayoutView="80" workbookViewId="0">
      <pane ySplit="6" topLeftCell="A7" activePane="bottomLeft" state="frozen"/>
      <selection pane="bottomLeft"/>
    </sheetView>
  </sheetViews>
  <sheetFormatPr defaultColWidth="9.140625" defaultRowHeight="12.75" x14ac:dyDescent="0.2"/>
  <cols>
    <col min="1" max="1" width="4.85546875" style="39" customWidth="1"/>
    <col min="2" max="2" width="12.28515625" style="39" customWidth="1"/>
    <col min="3" max="3" width="9.42578125" style="32" bestFit="1" customWidth="1"/>
    <col min="4" max="4" width="9.7109375" style="33" customWidth="1"/>
    <col min="5" max="5" width="10.140625" style="33" customWidth="1"/>
    <col min="6" max="6" width="7.85546875" style="35" customWidth="1"/>
    <col min="7" max="7" width="9.85546875" style="33" bestFit="1" customWidth="1"/>
    <col min="8" max="8" width="7.140625" style="34" bestFit="1" customWidth="1"/>
    <col min="9" max="9" width="13.85546875" style="33" customWidth="1"/>
    <col min="10" max="10" width="7.85546875" style="37" customWidth="1"/>
    <col min="11" max="11" width="7.85546875" style="39" customWidth="1"/>
    <col min="12" max="12" width="14.5703125" style="32" bestFit="1" customWidth="1"/>
    <col min="13" max="13" width="18.7109375" style="32" customWidth="1"/>
    <col min="14" max="16384" width="9.140625" style="32"/>
  </cols>
  <sheetData>
    <row r="1" spans="1:12" ht="18" x14ac:dyDescent="0.25">
      <c r="A1" s="29" t="s">
        <v>139</v>
      </c>
      <c r="B1" s="29"/>
      <c r="K1" s="38"/>
    </row>
    <row r="2" spans="1:12" ht="18" x14ac:dyDescent="0.25">
      <c r="A2" s="315" t="s">
        <v>323</v>
      </c>
      <c r="B2" s="315"/>
      <c r="G2" s="58"/>
      <c r="I2" s="59"/>
      <c r="K2" s="60"/>
    </row>
    <row r="3" spans="1:12" x14ac:dyDescent="0.2">
      <c r="A3" s="30"/>
      <c r="B3" s="31"/>
      <c r="G3" s="36"/>
      <c r="K3" s="38"/>
    </row>
    <row r="4" spans="1:12" x14ac:dyDescent="0.2">
      <c r="A4" s="40" t="s">
        <v>31</v>
      </c>
      <c r="B4" s="40" t="s">
        <v>37</v>
      </c>
      <c r="H4" s="190"/>
    </row>
    <row r="5" spans="1:12" ht="6.75" customHeight="1" x14ac:dyDescent="0.2"/>
    <row r="6" spans="1:12" s="41" customFormat="1" ht="25.5" x14ac:dyDescent="0.2">
      <c r="A6" s="232" t="s">
        <v>25</v>
      </c>
      <c r="B6" s="233" t="s">
        <v>33</v>
      </c>
      <c r="C6" s="233" t="s">
        <v>26</v>
      </c>
      <c r="D6" s="234" t="s">
        <v>38</v>
      </c>
      <c r="E6" s="234" t="s">
        <v>147</v>
      </c>
      <c r="F6" s="235" t="s">
        <v>41</v>
      </c>
      <c r="G6" s="234" t="s">
        <v>1</v>
      </c>
      <c r="H6" s="235" t="s">
        <v>39</v>
      </c>
      <c r="I6" s="234" t="s">
        <v>40</v>
      </c>
      <c r="J6" s="236" t="s">
        <v>41</v>
      </c>
      <c r="K6" s="233" t="s">
        <v>42</v>
      </c>
      <c r="L6" s="237" t="s">
        <v>14</v>
      </c>
    </row>
    <row r="7" spans="1:12" x14ac:dyDescent="0.2">
      <c r="A7" s="42">
        <v>1</v>
      </c>
      <c r="B7" s="183">
        <v>43160</v>
      </c>
      <c r="C7" s="223" t="s">
        <v>19</v>
      </c>
      <c r="D7" s="283">
        <v>0.03</v>
      </c>
      <c r="E7" s="293">
        <f>$D$39*F7</f>
        <v>3236.8769999999995</v>
      </c>
      <c r="F7" s="45">
        <f>D7</f>
        <v>0.03</v>
      </c>
      <c r="G7" s="46">
        <f>$D$39*H7</f>
        <v>2817.1619489999998</v>
      </c>
      <c r="H7" s="44">
        <v>2.6110000000000001E-2</v>
      </c>
      <c r="I7" s="47">
        <f>G7</f>
        <v>2817.1619489999998</v>
      </c>
      <c r="J7" s="45">
        <f>H7</f>
        <v>2.6110000000000001E-2</v>
      </c>
      <c r="K7" s="189">
        <f t="shared" ref="K7" si="0">J7-F7</f>
        <v>-3.8899999999999976E-3</v>
      </c>
      <c r="L7" s="189" t="str">
        <f t="shared" ref="L7" si="1">IF(K7&gt;0%,"OVER TARGET","UNDER TARGET")</f>
        <v>UNDER TARGET</v>
      </c>
    </row>
    <row r="8" spans="1:12" x14ac:dyDescent="0.2">
      <c r="A8" s="42">
        <v>2</v>
      </c>
      <c r="B8" s="183">
        <v>43161</v>
      </c>
      <c r="C8" s="223" t="s">
        <v>18</v>
      </c>
      <c r="D8" s="283">
        <v>0.04</v>
      </c>
      <c r="E8" s="293">
        <f t="shared" ref="E8:E37" si="2">$D$39*F8</f>
        <v>7552.7130000000006</v>
      </c>
      <c r="F8" s="45">
        <f>F7+D8</f>
        <v>7.0000000000000007E-2</v>
      </c>
      <c r="G8" s="46">
        <f t="shared" ref="G8:G37" si="3">$D$39*H8</f>
        <v>4680.5241420000002</v>
      </c>
      <c r="H8" s="44">
        <v>4.3380000000000002E-2</v>
      </c>
      <c r="I8" s="47">
        <f>I7+G8</f>
        <v>7497.6860909999996</v>
      </c>
      <c r="J8" s="45">
        <f>J7+H8</f>
        <v>6.9489999999999996E-2</v>
      </c>
      <c r="K8" s="189">
        <f t="shared" ref="K8" si="4">J8-F8</f>
        <v>-5.1000000000001044E-4</v>
      </c>
      <c r="L8" s="189" t="str">
        <f t="shared" ref="L8" si="5">IF(K8&gt;0%,"OVER TARGET","UNDER TARGET")</f>
        <v>UNDER TARGET</v>
      </c>
    </row>
    <row r="9" spans="1:12" x14ac:dyDescent="0.2">
      <c r="A9" s="42">
        <v>3</v>
      </c>
      <c r="B9" s="307">
        <v>43162</v>
      </c>
      <c r="C9" s="308" t="s">
        <v>20</v>
      </c>
      <c r="D9" s="301">
        <v>0.05</v>
      </c>
      <c r="E9" s="293">
        <f t="shared" si="2"/>
        <v>12947.508</v>
      </c>
      <c r="F9" s="45">
        <f t="shared" ref="F9:F37" si="6">F8+D9</f>
        <v>0.12000000000000001</v>
      </c>
      <c r="G9" s="46">
        <f t="shared" si="3"/>
        <v>7452.3698130000002</v>
      </c>
      <c r="H9" s="44">
        <v>6.9070000000000006E-2</v>
      </c>
      <c r="I9" s="47">
        <f t="shared" ref="I9" si="7">I8+G9</f>
        <v>14950.055904000001</v>
      </c>
      <c r="J9" s="45">
        <f t="shared" ref="J9" si="8">J8+H9</f>
        <v>0.13856000000000002</v>
      </c>
      <c r="K9" s="189">
        <f t="shared" ref="K9" si="9">J9-F9</f>
        <v>1.8560000000000007E-2</v>
      </c>
      <c r="L9" s="189" t="str">
        <f t="shared" ref="L9" si="10">IF(K9&gt;0%,"OVER TARGET","UNDER TARGET")</f>
        <v>OVER TARGET</v>
      </c>
    </row>
    <row r="10" spans="1:12" x14ac:dyDescent="0.2">
      <c r="A10" s="42">
        <v>4</v>
      </c>
      <c r="B10" s="307">
        <v>43163</v>
      </c>
      <c r="C10" s="308" t="s">
        <v>21</v>
      </c>
      <c r="D10" s="301">
        <v>0.06</v>
      </c>
      <c r="E10" s="293">
        <f t="shared" si="2"/>
        <v>19421.261999999999</v>
      </c>
      <c r="F10" s="45">
        <f t="shared" si="6"/>
        <v>0.18</v>
      </c>
      <c r="G10" s="46">
        <f t="shared" si="3"/>
        <v>9772.1316630000001</v>
      </c>
      <c r="H10" s="44">
        <v>9.0569999999999998E-2</v>
      </c>
      <c r="I10" s="47">
        <f t="shared" ref="I10" si="11">I9+G10</f>
        <v>24722.187567000001</v>
      </c>
      <c r="J10" s="45">
        <f t="shared" ref="J10" si="12">J9+H10</f>
        <v>0.22913</v>
      </c>
      <c r="K10" s="189">
        <f t="shared" ref="K10" si="13">J10-F10</f>
        <v>4.9130000000000007E-2</v>
      </c>
      <c r="L10" s="189" t="str">
        <f t="shared" ref="L10" si="14">IF(K10&gt;0%,"OVER TARGET","UNDER TARGET")</f>
        <v>OVER TARGET</v>
      </c>
    </row>
    <row r="11" spans="1:12" x14ac:dyDescent="0.2">
      <c r="A11" s="42">
        <v>5</v>
      </c>
      <c r="B11" s="183">
        <v>43164</v>
      </c>
      <c r="C11" s="223" t="s">
        <v>22</v>
      </c>
      <c r="D11" s="283">
        <v>2.5000000000000001E-2</v>
      </c>
      <c r="E11" s="293">
        <f t="shared" si="2"/>
        <v>22118.659499999998</v>
      </c>
      <c r="F11" s="45">
        <f t="shared" si="6"/>
        <v>0.20499999999999999</v>
      </c>
      <c r="G11" s="46">
        <f t="shared" si="3"/>
        <v>3067.4804369999997</v>
      </c>
      <c r="H11" s="44">
        <v>2.843E-2</v>
      </c>
      <c r="I11" s="47">
        <f t="shared" ref="I11" si="15">I10+G11</f>
        <v>27789.668003999999</v>
      </c>
      <c r="J11" s="45">
        <f t="shared" ref="J11" si="16">J10+H11</f>
        <v>0.25756000000000001</v>
      </c>
      <c r="K11" s="189">
        <f t="shared" ref="K11" si="17">J11-F11</f>
        <v>5.2560000000000023E-2</v>
      </c>
      <c r="L11" s="189" t="str">
        <f t="shared" ref="L11" si="18">IF(K11&gt;0%,"OVER TARGET","UNDER TARGET")</f>
        <v>OVER TARGET</v>
      </c>
    </row>
    <row r="12" spans="1:12" x14ac:dyDescent="0.2">
      <c r="A12" s="42">
        <v>6</v>
      </c>
      <c r="B12" s="183">
        <v>43165</v>
      </c>
      <c r="C12" s="223" t="s">
        <v>23</v>
      </c>
      <c r="D12" s="283">
        <v>2.5000000000000001E-2</v>
      </c>
      <c r="E12" s="293">
        <f t="shared" si="2"/>
        <v>24816.056999999997</v>
      </c>
      <c r="F12" s="45">
        <f t="shared" si="6"/>
        <v>0.22999999999999998</v>
      </c>
      <c r="G12" s="46">
        <f t="shared" si="3"/>
        <v>2373.7098000000001</v>
      </c>
      <c r="H12" s="44">
        <v>2.2000000000000002E-2</v>
      </c>
      <c r="I12" s="47">
        <f t="shared" ref="I12" si="19">I11+G12</f>
        <v>30163.377804</v>
      </c>
      <c r="J12" s="45">
        <f t="shared" ref="J12" si="20">J11+H12</f>
        <v>0.27956000000000003</v>
      </c>
      <c r="K12" s="189">
        <f t="shared" ref="K12" si="21">J12-F12</f>
        <v>4.9560000000000048E-2</v>
      </c>
      <c r="L12" s="189" t="str">
        <f t="shared" ref="L12" si="22">IF(K12&gt;0%,"OVER TARGET","UNDER TARGET")</f>
        <v>OVER TARGET</v>
      </c>
    </row>
    <row r="13" spans="1:12" x14ac:dyDescent="0.2">
      <c r="A13" s="42">
        <v>7</v>
      </c>
      <c r="B13" s="183">
        <v>43166</v>
      </c>
      <c r="C13" s="223" t="s">
        <v>24</v>
      </c>
      <c r="D13" s="283">
        <v>2.5000000000000001E-2</v>
      </c>
      <c r="E13" s="293">
        <f t="shared" si="2"/>
        <v>27513.4545</v>
      </c>
      <c r="F13" s="45">
        <f t="shared" si="6"/>
        <v>0.255</v>
      </c>
      <c r="G13" s="46">
        <f t="shared" si="3"/>
        <v>2593.8174359999998</v>
      </c>
      <c r="H13" s="44">
        <v>2.4039999999999999E-2</v>
      </c>
      <c r="I13" s="47">
        <f t="shared" ref="I13" si="23">I12+G13</f>
        <v>32757.195240000001</v>
      </c>
      <c r="J13" s="45">
        <f t="shared" ref="J13" si="24">J12+H13</f>
        <v>0.30360000000000004</v>
      </c>
      <c r="K13" s="189">
        <f t="shared" ref="K13" si="25">J13-F13</f>
        <v>4.8600000000000032E-2</v>
      </c>
      <c r="L13" s="189" t="str">
        <f t="shared" ref="L13" si="26">IF(K13&gt;0%,"OVER TARGET","UNDER TARGET")</f>
        <v>OVER TARGET</v>
      </c>
    </row>
    <row r="14" spans="1:12" x14ac:dyDescent="0.2">
      <c r="A14" s="175">
        <v>8</v>
      </c>
      <c r="B14" s="183">
        <v>43167</v>
      </c>
      <c r="C14" s="223" t="s">
        <v>19</v>
      </c>
      <c r="D14" s="283">
        <v>2.5000000000000001E-2</v>
      </c>
      <c r="E14" s="293">
        <f t="shared" si="2"/>
        <v>30210.852000000003</v>
      </c>
      <c r="F14" s="45">
        <f t="shared" si="6"/>
        <v>0.28000000000000003</v>
      </c>
      <c r="G14" s="46">
        <f t="shared" si="3"/>
        <v>2871.109899</v>
      </c>
      <c r="H14" s="44">
        <v>2.6610000000000002E-2</v>
      </c>
      <c r="I14" s="47">
        <f t="shared" ref="I14:I16" si="27">I13+G14</f>
        <v>35628.305139000004</v>
      </c>
      <c r="J14" s="45">
        <f t="shared" ref="J14:J16" si="28">J13+H14</f>
        <v>0.33021000000000006</v>
      </c>
      <c r="K14" s="189">
        <f t="shared" ref="K14:K17" si="29">J14-F14</f>
        <v>5.0210000000000032E-2</v>
      </c>
      <c r="L14" s="189" t="str">
        <f t="shared" ref="L14:L17" si="30">IF(K14&gt;0%,"OVER TARGET","UNDER TARGET")</f>
        <v>OVER TARGET</v>
      </c>
    </row>
    <row r="15" spans="1:12" x14ac:dyDescent="0.2">
      <c r="A15" s="42">
        <v>9</v>
      </c>
      <c r="B15" s="183">
        <v>43168</v>
      </c>
      <c r="C15" s="223" t="s">
        <v>18</v>
      </c>
      <c r="D15" s="283">
        <v>3.5000000000000003E-2</v>
      </c>
      <c r="E15" s="293">
        <f t="shared" si="2"/>
        <v>33987.208500000008</v>
      </c>
      <c r="F15" s="45">
        <f t="shared" si="6"/>
        <v>0.31500000000000006</v>
      </c>
      <c r="G15" s="46">
        <f t="shared" si="3"/>
        <v>3169.981542</v>
      </c>
      <c r="H15" s="44">
        <v>2.9380000000000003E-2</v>
      </c>
      <c r="I15" s="47">
        <f t="shared" si="27"/>
        <v>38798.286681000005</v>
      </c>
      <c r="J15" s="45">
        <f t="shared" si="28"/>
        <v>0.35959000000000008</v>
      </c>
      <c r="K15" s="189">
        <f t="shared" si="29"/>
        <v>4.4590000000000019E-2</v>
      </c>
      <c r="L15" s="189" t="str">
        <f t="shared" si="30"/>
        <v>OVER TARGET</v>
      </c>
    </row>
    <row r="16" spans="1:12" x14ac:dyDescent="0.2">
      <c r="A16" s="42">
        <v>10</v>
      </c>
      <c r="B16" s="307">
        <v>43169</v>
      </c>
      <c r="C16" s="308" t="s">
        <v>20</v>
      </c>
      <c r="D16" s="301">
        <v>4.4999999999999998E-2</v>
      </c>
      <c r="E16" s="293">
        <f t="shared" si="2"/>
        <v>38842.524000000005</v>
      </c>
      <c r="F16" s="45">
        <f t="shared" si="6"/>
        <v>0.36000000000000004</v>
      </c>
      <c r="G16" s="46">
        <f t="shared" si="3"/>
        <v>5608.4288820000002</v>
      </c>
      <c r="H16" s="44">
        <v>5.1980000000000005E-2</v>
      </c>
      <c r="I16" s="47">
        <f t="shared" si="27"/>
        <v>44406.715563000005</v>
      </c>
      <c r="J16" s="45">
        <f t="shared" si="28"/>
        <v>0.4115700000000001</v>
      </c>
      <c r="K16" s="189">
        <f t="shared" si="29"/>
        <v>5.157000000000006E-2</v>
      </c>
      <c r="L16" s="189" t="str">
        <f t="shared" si="30"/>
        <v>OVER TARGET</v>
      </c>
    </row>
    <row r="17" spans="1:12" x14ac:dyDescent="0.2">
      <c r="A17" s="42">
        <v>11</v>
      </c>
      <c r="B17" s="307">
        <v>43170</v>
      </c>
      <c r="C17" s="308" t="s">
        <v>21</v>
      </c>
      <c r="D17" s="301">
        <v>5.5E-2</v>
      </c>
      <c r="E17" s="293">
        <f t="shared" si="2"/>
        <v>44776.798500000004</v>
      </c>
      <c r="F17" s="45">
        <f t="shared" si="6"/>
        <v>0.41500000000000004</v>
      </c>
      <c r="G17" s="46">
        <f t="shared" si="3"/>
        <v>6287.0940929999997</v>
      </c>
      <c r="H17" s="44">
        <v>5.8270000000000002E-2</v>
      </c>
      <c r="I17" s="47">
        <v>50766.025672924014</v>
      </c>
      <c r="J17" s="45">
        <v>0.47050931196573748</v>
      </c>
      <c r="K17" s="189">
        <f t="shared" si="29"/>
        <v>5.550931196573744E-2</v>
      </c>
      <c r="L17" s="189" t="str">
        <f t="shared" si="30"/>
        <v>OVER TARGET</v>
      </c>
    </row>
    <row r="18" spans="1:12" x14ac:dyDescent="0.2">
      <c r="A18" s="42">
        <v>12</v>
      </c>
      <c r="B18" s="183">
        <v>43171</v>
      </c>
      <c r="C18" s="223" t="s">
        <v>22</v>
      </c>
      <c r="D18" s="283">
        <v>2.5000000000000001E-2</v>
      </c>
      <c r="E18" s="293">
        <f t="shared" si="2"/>
        <v>47474.196000000004</v>
      </c>
      <c r="F18" s="45">
        <f t="shared" si="6"/>
        <v>0.44000000000000006</v>
      </c>
      <c r="G18" s="46">
        <f t="shared" si="3"/>
        <v>0</v>
      </c>
      <c r="H18" s="44"/>
      <c r="I18" s="47"/>
      <c r="J18" s="45"/>
      <c r="K18" s="189"/>
      <c r="L18" s="189"/>
    </row>
    <row r="19" spans="1:12" x14ac:dyDescent="0.2">
      <c r="A19" s="42">
        <v>13</v>
      </c>
      <c r="B19" s="183">
        <v>43172</v>
      </c>
      <c r="C19" s="223" t="s">
        <v>23</v>
      </c>
      <c r="D19" s="283">
        <v>2.5000000000000001E-2</v>
      </c>
      <c r="E19" s="293">
        <f t="shared" si="2"/>
        <v>50171.593500000003</v>
      </c>
      <c r="F19" s="45">
        <f t="shared" si="6"/>
        <v>0.46500000000000008</v>
      </c>
      <c r="G19" s="46">
        <f t="shared" si="3"/>
        <v>0</v>
      </c>
      <c r="H19" s="44"/>
      <c r="I19" s="47"/>
      <c r="J19" s="45"/>
      <c r="K19" s="189"/>
      <c r="L19" s="189"/>
    </row>
    <row r="20" spans="1:12" x14ac:dyDescent="0.2">
      <c r="A20" s="42">
        <v>14</v>
      </c>
      <c r="B20" s="183">
        <v>43173</v>
      </c>
      <c r="C20" s="223" t="s">
        <v>24</v>
      </c>
      <c r="D20" s="283">
        <v>2.5000000000000001E-2</v>
      </c>
      <c r="E20" s="293">
        <f t="shared" si="2"/>
        <v>52868.991000000009</v>
      </c>
      <c r="F20" s="45">
        <f t="shared" si="6"/>
        <v>0.4900000000000001</v>
      </c>
      <c r="G20" s="46">
        <f t="shared" si="3"/>
        <v>0</v>
      </c>
      <c r="H20" s="44"/>
      <c r="I20" s="47"/>
      <c r="J20" s="45"/>
      <c r="K20" s="189"/>
      <c r="L20" s="189"/>
    </row>
    <row r="21" spans="1:12" x14ac:dyDescent="0.2">
      <c r="A21" s="42">
        <v>15</v>
      </c>
      <c r="B21" s="183">
        <v>43174</v>
      </c>
      <c r="C21" s="223" t="s">
        <v>19</v>
      </c>
      <c r="D21" s="283">
        <v>2.5000000000000001E-2</v>
      </c>
      <c r="E21" s="293">
        <f t="shared" si="2"/>
        <v>55566.388500000008</v>
      </c>
      <c r="F21" s="45">
        <f t="shared" si="6"/>
        <v>0.51500000000000012</v>
      </c>
      <c r="G21" s="46">
        <f t="shared" si="3"/>
        <v>0</v>
      </c>
      <c r="H21" s="44"/>
      <c r="I21" s="47"/>
      <c r="J21" s="45"/>
      <c r="K21" s="189"/>
      <c r="L21" s="189"/>
    </row>
    <row r="22" spans="1:12" x14ac:dyDescent="0.2">
      <c r="A22" s="42">
        <v>16</v>
      </c>
      <c r="B22" s="183">
        <v>43175</v>
      </c>
      <c r="C22" s="223" t="s">
        <v>18</v>
      </c>
      <c r="D22" s="283">
        <v>0.03</v>
      </c>
      <c r="E22" s="293">
        <f t="shared" si="2"/>
        <v>58803.265500000016</v>
      </c>
      <c r="F22" s="45">
        <f t="shared" si="6"/>
        <v>0.54500000000000015</v>
      </c>
      <c r="G22" s="46">
        <f t="shared" si="3"/>
        <v>0</v>
      </c>
      <c r="H22" s="44"/>
      <c r="I22" s="47"/>
      <c r="J22" s="45"/>
      <c r="K22" s="189"/>
      <c r="L22" s="189"/>
    </row>
    <row r="23" spans="1:12" x14ac:dyDescent="0.2">
      <c r="A23" s="42">
        <v>17</v>
      </c>
      <c r="B23" s="307">
        <v>43176</v>
      </c>
      <c r="C23" s="308" t="s">
        <v>20</v>
      </c>
      <c r="D23" s="301">
        <v>0.04</v>
      </c>
      <c r="E23" s="293">
        <f t="shared" si="2"/>
        <v>63119.101500000019</v>
      </c>
      <c r="F23" s="45">
        <f t="shared" si="6"/>
        <v>0.58500000000000019</v>
      </c>
      <c r="G23" s="46">
        <f t="shared" si="3"/>
        <v>0</v>
      </c>
      <c r="H23" s="44"/>
      <c r="I23" s="47"/>
      <c r="J23" s="45"/>
      <c r="K23" s="189"/>
      <c r="L23" s="189"/>
    </row>
    <row r="24" spans="1:12" x14ac:dyDescent="0.2">
      <c r="A24" s="42">
        <v>18</v>
      </c>
      <c r="B24" s="307">
        <v>43177</v>
      </c>
      <c r="C24" s="308" t="s">
        <v>21</v>
      </c>
      <c r="D24" s="301">
        <v>0.05</v>
      </c>
      <c r="E24" s="293">
        <f t="shared" si="2"/>
        <v>68513.896500000017</v>
      </c>
      <c r="F24" s="45">
        <f t="shared" si="6"/>
        <v>0.63500000000000023</v>
      </c>
      <c r="G24" s="46">
        <f t="shared" si="3"/>
        <v>0</v>
      </c>
      <c r="H24" s="44"/>
      <c r="I24" s="47"/>
      <c r="J24" s="45"/>
      <c r="K24" s="189"/>
      <c r="L24" s="189"/>
    </row>
    <row r="25" spans="1:12" x14ac:dyDescent="0.2">
      <c r="A25" s="42">
        <v>19</v>
      </c>
      <c r="B25" s="183">
        <v>43178</v>
      </c>
      <c r="C25" s="223" t="s">
        <v>22</v>
      </c>
      <c r="D25" s="283">
        <v>0.02</v>
      </c>
      <c r="E25" s="293">
        <f t="shared" si="2"/>
        <v>70671.814500000022</v>
      </c>
      <c r="F25" s="45">
        <f t="shared" si="6"/>
        <v>0.65500000000000025</v>
      </c>
      <c r="G25" s="46">
        <f t="shared" si="3"/>
        <v>0</v>
      </c>
      <c r="H25" s="44"/>
      <c r="I25" s="47"/>
      <c r="J25" s="45"/>
      <c r="K25" s="189"/>
      <c r="L25" s="189"/>
    </row>
    <row r="26" spans="1:12" x14ac:dyDescent="0.2">
      <c r="A26" s="42">
        <v>20</v>
      </c>
      <c r="B26" s="183">
        <v>43179</v>
      </c>
      <c r="C26" s="223" t="s">
        <v>23</v>
      </c>
      <c r="D26" s="283">
        <v>0.02</v>
      </c>
      <c r="E26" s="293">
        <f t="shared" si="2"/>
        <v>72829.732500000027</v>
      </c>
      <c r="F26" s="45">
        <f t="shared" si="6"/>
        <v>0.67500000000000027</v>
      </c>
      <c r="G26" s="46">
        <f t="shared" si="3"/>
        <v>0</v>
      </c>
      <c r="H26" s="44"/>
      <c r="I26" s="47"/>
      <c r="J26" s="45"/>
      <c r="K26" s="189"/>
      <c r="L26" s="189"/>
    </row>
    <row r="27" spans="1:12" x14ac:dyDescent="0.2">
      <c r="A27" s="42">
        <v>21</v>
      </c>
      <c r="B27" s="183">
        <v>43180</v>
      </c>
      <c r="C27" s="223" t="s">
        <v>24</v>
      </c>
      <c r="D27" s="283">
        <v>0.02</v>
      </c>
      <c r="E27" s="293">
        <f t="shared" si="2"/>
        <v>74987.650500000032</v>
      </c>
      <c r="F27" s="45">
        <f t="shared" si="6"/>
        <v>0.69500000000000028</v>
      </c>
      <c r="G27" s="46">
        <f t="shared" si="3"/>
        <v>0</v>
      </c>
      <c r="H27" s="44"/>
      <c r="I27" s="47"/>
      <c r="J27" s="45"/>
      <c r="K27" s="189"/>
      <c r="L27" s="189"/>
    </row>
    <row r="28" spans="1:12" x14ac:dyDescent="0.2">
      <c r="A28" s="42">
        <v>22</v>
      </c>
      <c r="B28" s="183">
        <v>43181</v>
      </c>
      <c r="C28" s="223" t="s">
        <v>19</v>
      </c>
      <c r="D28" s="283">
        <v>0.02</v>
      </c>
      <c r="E28" s="293">
        <f t="shared" si="2"/>
        <v>77145.568500000023</v>
      </c>
      <c r="F28" s="45">
        <f t="shared" si="6"/>
        <v>0.7150000000000003</v>
      </c>
      <c r="G28" s="46">
        <f t="shared" si="3"/>
        <v>0</v>
      </c>
      <c r="H28" s="44"/>
      <c r="I28" s="47"/>
      <c r="J28" s="45"/>
      <c r="K28" s="189"/>
      <c r="L28" s="189"/>
    </row>
    <row r="29" spans="1:12" x14ac:dyDescent="0.2">
      <c r="A29" s="42">
        <v>23</v>
      </c>
      <c r="B29" s="183">
        <v>43182</v>
      </c>
      <c r="C29" s="223" t="s">
        <v>18</v>
      </c>
      <c r="D29" s="283">
        <v>0.03</v>
      </c>
      <c r="E29" s="293">
        <f t="shared" si="2"/>
        <v>80382.445500000031</v>
      </c>
      <c r="F29" s="45">
        <f t="shared" si="6"/>
        <v>0.74500000000000033</v>
      </c>
      <c r="G29" s="46">
        <f t="shared" si="3"/>
        <v>0</v>
      </c>
      <c r="H29" s="44"/>
      <c r="I29" s="47"/>
      <c r="J29" s="45"/>
      <c r="K29" s="189"/>
      <c r="L29" s="189"/>
    </row>
    <row r="30" spans="1:12" x14ac:dyDescent="0.2">
      <c r="A30" s="42">
        <v>24</v>
      </c>
      <c r="B30" s="307">
        <v>43183</v>
      </c>
      <c r="C30" s="308" t="s">
        <v>20</v>
      </c>
      <c r="D30" s="301">
        <v>0.04</v>
      </c>
      <c r="E30" s="293">
        <f t="shared" si="2"/>
        <v>84698.281500000041</v>
      </c>
      <c r="F30" s="45">
        <f t="shared" si="6"/>
        <v>0.78500000000000036</v>
      </c>
      <c r="G30" s="46">
        <f t="shared" si="3"/>
        <v>0</v>
      </c>
      <c r="H30" s="44"/>
      <c r="I30" s="47"/>
      <c r="J30" s="45"/>
      <c r="K30" s="189"/>
      <c r="L30" s="189"/>
    </row>
    <row r="31" spans="1:12" x14ac:dyDescent="0.2">
      <c r="A31" s="42">
        <v>25</v>
      </c>
      <c r="B31" s="307">
        <v>43184</v>
      </c>
      <c r="C31" s="308" t="s">
        <v>21</v>
      </c>
      <c r="D31" s="301">
        <v>0.05</v>
      </c>
      <c r="E31" s="293">
        <f t="shared" si="2"/>
        <v>90093.076500000039</v>
      </c>
      <c r="F31" s="45">
        <f t="shared" si="6"/>
        <v>0.83500000000000041</v>
      </c>
      <c r="G31" s="46">
        <f t="shared" si="3"/>
        <v>0</v>
      </c>
      <c r="H31" s="44"/>
      <c r="I31" s="47"/>
      <c r="J31" s="45"/>
      <c r="K31" s="189"/>
      <c r="L31" s="189"/>
    </row>
    <row r="32" spans="1:12" x14ac:dyDescent="0.2">
      <c r="A32" s="42">
        <v>26</v>
      </c>
      <c r="B32" s="183">
        <v>43185</v>
      </c>
      <c r="C32" s="223" t="s">
        <v>22</v>
      </c>
      <c r="D32" s="283">
        <v>0.02</v>
      </c>
      <c r="E32" s="293">
        <f t="shared" si="2"/>
        <v>92250.994500000044</v>
      </c>
      <c r="F32" s="45">
        <f t="shared" si="6"/>
        <v>0.85500000000000043</v>
      </c>
      <c r="G32" s="46">
        <f t="shared" si="3"/>
        <v>0</v>
      </c>
      <c r="H32" s="44"/>
      <c r="I32" s="47"/>
      <c r="J32" s="45"/>
      <c r="K32" s="189"/>
      <c r="L32" s="189"/>
    </row>
    <row r="33" spans="1:12" x14ac:dyDescent="0.2">
      <c r="A33" s="42">
        <v>27</v>
      </c>
      <c r="B33" s="183">
        <v>43186</v>
      </c>
      <c r="C33" s="223" t="s">
        <v>23</v>
      </c>
      <c r="D33" s="283">
        <v>0.02</v>
      </c>
      <c r="E33" s="293">
        <f t="shared" si="2"/>
        <v>94408.912500000049</v>
      </c>
      <c r="F33" s="45">
        <f t="shared" si="6"/>
        <v>0.87500000000000044</v>
      </c>
      <c r="G33" s="46">
        <f t="shared" si="3"/>
        <v>0</v>
      </c>
      <c r="H33" s="44"/>
      <c r="I33" s="47"/>
      <c r="J33" s="45"/>
      <c r="K33" s="189"/>
      <c r="L33" s="189"/>
    </row>
    <row r="34" spans="1:12" x14ac:dyDescent="0.2">
      <c r="A34" s="42">
        <v>28</v>
      </c>
      <c r="B34" s="183">
        <v>43187</v>
      </c>
      <c r="C34" s="223" t="s">
        <v>24</v>
      </c>
      <c r="D34" s="283">
        <v>2.5000000000000001E-2</v>
      </c>
      <c r="E34" s="293">
        <f t="shared" si="2"/>
        <v>97106.310000000041</v>
      </c>
      <c r="F34" s="45">
        <f t="shared" si="6"/>
        <v>0.90000000000000047</v>
      </c>
      <c r="G34" s="46">
        <f t="shared" si="3"/>
        <v>0</v>
      </c>
      <c r="H34" s="44"/>
      <c r="I34" s="47"/>
      <c r="J34" s="45"/>
      <c r="K34" s="189"/>
      <c r="L34" s="189"/>
    </row>
    <row r="35" spans="1:12" x14ac:dyDescent="0.2">
      <c r="A35" s="42">
        <v>29</v>
      </c>
      <c r="B35" s="183">
        <v>43188</v>
      </c>
      <c r="C35" s="223" t="s">
        <v>19</v>
      </c>
      <c r="D35" s="283">
        <v>2.5000000000000001E-2</v>
      </c>
      <c r="E35" s="293">
        <f t="shared" si="2"/>
        <v>99803.707500000048</v>
      </c>
      <c r="F35" s="45">
        <f t="shared" si="6"/>
        <v>0.92500000000000049</v>
      </c>
      <c r="G35" s="46">
        <f t="shared" si="3"/>
        <v>0</v>
      </c>
      <c r="H35" s="44"/>
      <c r="I35" s="47"/>
      <c r="J35" s="45"/>
      <c r="K35" s="189"/>
      <c r="L35" s="189"/>
    </row>
    <row r="36" spans="1:12" x14ac:dyDescent="0.2">
      <c r="A36" s="42">
        <v>30</v>
      </c>
      <c r="B36" s="183">
        <v>43189</v>
      </c>
      <c r="C36" s="223" t="s">
        <v>18</v>
      </c>
      <c r="D36" s="283">
        <v>3.5000000000000003E-2</v>
      </c>
      <c r="E36" s="293">
        <f t="shared" si="2"/>
        <v>103580.06400000006</v>
      </c>
      <c r="F36" s="45">
        <f t="shared" si="6"/>
        <v>0.96000000000000052</v>
      </c>
      <c r="G36" s="46">
        <f t="shared" si="3"/>
        <v>0</v>
      </c>
      <c r="H36" s="44"/>
      <c r="I36" s="47"/>
      <c r="J36" s="45"/>
      <c r="K36" s="189"/>
      <c r="L36" s="189"/>
    </row>
    <row r="37" spans="1:12" x14ac:dyDescent="0.2">
      <c r="A37" s="42">
        <v>31</v>
      </c>
      <c r="B37" s="307">
        <v>43190</v>
      </c>
      <c r="C37" s="308" t="s">
        <v>20</v>
      </c>
      <c r="D37" s="283">
        <v>0.04</v>
      </c>
      <c r="E37" s="293">
        <f t="shared" si="2"/>
        <v>107895.90000000004</v>
      </c>
      <c r="F37" s="45">
        <f t="shared" si="6"/>
        <v>1.0000000000000004</v>
      </c>
      <c r="G37" s="46">
        <f t="shared" si="3"/>
        <v>0</v>
      </c>
      <c r="H37" s="44"/>
      <c r="I37" s="47"/>
      <c r="J37" s="45"/>
      <c r="K37" s="189"/>
      <c r="L37" s="189"/>
    </row>
    <row r="38" spans="1:12" s="48" customFormat="1" x14ac:dyDescent="0.2">
      <c r="A38" s="42"/>
      <c r="B38" s="183"/>
      <c r="C38" s="215"/>
      <c r="D38" s="43"/>
      <c r="E38" s="43"/>
      <c r="F38" s="45"/>
      <c r="G38" s="46"/>
      <c r="H38" s="44"/>
      <c r="I38" s="47"/>
      <c r="J38" s="45"/>
      <c r="K38" s="189"/>
      <c r="L38" s="189"/>
    </row>
    <row r="39" spans="1:12" s="48" customFormat="1" ht="15.75" customHeight="1" x14ac:dyDescent="0.2">
      <c r="A39" s="313" t="s">
        <v>10</v>
      </c>
      <c r="B39" s="314"/>
      <c r="C39" s="314"/>
      <c r="D39" s="49">
        <f>'SLS MD'!D17/1000000</f>
        <v>107895.9</v>
      </c>
      <c r="E39" s="49"/>
      <c r="F39" s="8"/>
      <c r="G39" s="217">
        <f>'SLS MD'!E17/1000000</f>
        <v>50766.025672924014</v>
      </c>
      <c r="H39" s="8">
        <f>'SLS MD'!F17</f>
        <v>0.47050931196573748</v>
      </c>
      <c r="I39" s="47"/>
      <c r="J39" s="45"/>
      <c r="K39" s="189"/>
      <c r="L39" s="189"/>
    </row>
    <row r="40" spans="1:12" s="50" customFormat="1" ht="23.25" customHeight="1" x14ac:dyDescent="0.2">
      <c r="C40" s="177" t="s">
        <v>137</v>
      </c>
      <c r="D40" s="191">
        <v>189389.63363636355</v>
      </c>
      <c r="E40" s="212"/>
      <c r="F40" s="199"/>
      <c r="G40" s="216">
        <v>373798</v>
      </c>
      <c r="H40" s="203">
        <v>0</v>
      </c>
      <c r="I40" s="202"/>
      <c r="J40" s="178"/>
    </row>
    <row r="41" spans="1:12" s="52" customFormat="1" ht="5.25" customHeight="1" x14ac:dyDescent="0.2">
      <c r="A41" s="51"/>
      <c r="B41" s="51"/>
      <c r="D41" s="55"/>
      <c r="E41" s="53"/>
      <c r="F41" s="200"/>
      <c r="G41" s="204"/>
      <c r="H41" s="205"/>
      <c r="I41" s="206"/>
      <c r="J41" s="179"/>
      <c r="K41" s="51"/>
    </row>
    <row r="42" spans="1:12" x14ac:dyDescent="0.2">
      <c r="B42" s="184" t="s">
        <v>143</v>
      </c>
      <c r="E42" s="53"/>
      <c r="F42" s="201"/>
      <c r="G42" s="207"/>
      <c r="H42" s="208"/>
      <c r="I42" s="209"/>
      <c r="J42" s="179"/>
      <c r="K42" s="51"/>
    </row>
    <row r="43" spans="1:12" x14ac:dyDescent="0.2">
      <c r="B43" s="185" t="s">
        <v>142</v>
      </c>
      <c r="E43" s="53"/>
      <c r="F43" s="200"/>
      <c r="G43" s="210">
        <v>0.56612984360775753</v>
      </c>
      <c r="H43" s="180">
        <v>0</v>
      </c>
      <c r="I43" s="211">
        <v>0</v>
      </c>
      <c r="J43" s="179"/>
      <c r="K43" s="51"/>
    </row>
    <row r="44" spans="1:12" x14ac:dyDescent="0.2">
      <c r="E44" s="53"/>
      <c r="F44" s="200"/>
      <c r="G44" s="206"/>
      <c r="H44" s="180"/>
      <c r="I44" s="206"/>
      <c r="J44" s="179"/>
      <c r="K44" s="51"/>
    </row>
    <row r="45" spans="1:12" x14ac:dyDescent="0.2">
      <c r="B45" s="184" t="str">
        <f>'SLS MD'!B61</f>
        <v>Note : 2 Store not yet Update</v>
      </c>
      <c r="E45" s="53"/>
      <c r="F45" s="200"/>
      <c r="G45" s="56"/>
      <c r="H45" s="181"/>
      <c r="I45" s="56"/>
      <c r="J45" s="179"/>
      <c r="K45" s="51"/>
    </row>
    <row r="46" spans="1:12" x14ac:dyDescent="0.2">
      <c r="F46" s="180"/>
      <c r="G46" s="53"/>
      <c r="H46" s="54"/>
      <c r="I46" s="53"/>
      <c r="J46" s="213"/>
      <c r="K46" s="51"/>
    </row>
    <row r="47" spans="1:12" x14ac:dyDescent="0.2">
      <c r="F47" s="180"/>
      <c r="G47" s="56"/>
      <c r="H47" s="182"/>
      <c r="I47" s="56"/>
      <c r="J47" s="179"/>
    </row>
    <row r="48" spans="1:12" x14ac:dyDescent="0.2">
      <c r="G48" s="171"/>
      <c r="H48" s="172"/>
      <c r="I48" s="161"/>
    </row>
    <row r="49" spans="7:8" x14ac:dyDescent="0.2">
      <c r="G49" s="173"/>
      <c r="H49" s="35"/>
    </row>
  </sheetData>
  <mergeCells count="2">
    <mergeCell ref="A39:C39"/>
    <mergeCell ref="A2:B2"/>
  </mergeCells>
  <phoneticPr fontId="46" type="noConversion"/>
  <conditionalFormatting sqref="K38:K39">
    <cfRule type="cellIs" dxfId="13" priority="300" operator="lessThan">
      <formula>0</formula>
    </cfRule>
  </conditionalFormatting>
  <conditionalFormatting sqref="K7:K37">
    <cfRule type="cellIs" dxfId="12" priority="10" operator="lessThan">
      <formula>0</formula>
    </cfRule>
  </conditionalFormatting>
  <conditionalFormatting sqref="L7:L39">
    <cfRule type="cellIs" dxfId="11" priority="9" operator="lessThan">
      <formula>0</formula>
    </cfRule>
  </conditionalFormatting>
  <pageMargins left="0.62992125984252001" right="0.23622047244094499" top="0.51" bottom="0.511811023622047" header="3.9370078740157501E-2" footer="3.9370078740157501E-2"/>
  <pageSetup scale="73" orientation="landscape" copies="2" r:id="rId1"/>
  <headerFooter>
    <oddFooter>&amp;L&amp;8&amp;Z&amp;F&amp;R&amp;8&amp;D|&amp;T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P95"/>
  <sheetViews>
    <sheetView showGridLines="0" zoomScale="90" zoomScaleNormal="90" zoomScaleSheetLayoutView="100" zoomScalePageLayoutView="90" workbookViewId="0"/>
  </sheetViews>
  <sheetFormatPr defaultColWidth="15" defaultRowHeight="11.25" customHeight="1" x14ac:dyDescent="0.2"/>
  <cols>
    <col min="1" max="1" width="7.5703125" style="3" customWidth="1"/>
    <col min="2" max="2" width="32.42578125" style="3" bestFit="1" customWidth="1"/>
    <col min="3" max="3" width="10.7109375" style="27" customWidth="1"/>
    <col min="4" max="4" width="9.85546875" style="27" customWidth="1"/>
    <col min="5" max="5" width="6.85546875" style="17" customWidth="1"/>
    <col min="6" max="8" width="6.85546875" style="2" customWidth="1"/>
    <col min="9" max="9" width="6.85546875" style="28" customWidth="1"/>
    <col min="10" max="10" width="8.28515625" style="27" bestFit="1" customWidth="1"/>
    <col min="11" max="11" width="6.85546875" style="169" hidden="1" customWidth="1"/>
    <col min="12" max="12" width="8.42578125" style="27" customWidth="1"/>
    <col min="13" max="13" width="7.85546875" style="166" customWidth="1"/>
    <col min="14" max="14" width="7.85546875" style="3" customWidth="1"/>
    <col min="15" max="15" width="9.28515625" style="4" customWidth="1"/>
    <col min="16" max="16" width="9.28515625" style="3" hidden="1" customWidth="1"/>
    <col min="17" max="16384" width="15" style="3"/>
  </cols>
  <sheetData>
    <row r="1" spans="1:16" s="19" customFormat="1" ht="18" x14ac:dyDescent="0.25">
      <c r="A1" s="12" t="s">
        <v>140</v>
      </c>
      <c r="B1" s="15"/>
      <c r="C1" s="16"/>
      <c r="D1" s="16"/>
      <c r="E1" s="17"/>
      <c r="F1" s="17"/>
      <c r="G1" s="17"/>
      <c r="H1" s="17"/>
      <c r="I1" s="18"/>
      <c r="J1" s="16"/>
      <c r="K1" s="167"/>
      <c r="L1" s="16"/>
      <c r="M1" s="164"/>
      <c r="O1" s="5"/>
    </row>
    <row r="2" spans="1:16" s="19" customFormat="1" ht="18" x14ac:dyDescent="0.25">
      <c r="A2" s="262" t="s">
        <v>11</v>
      </c>
      <c r="B2" s="263">
        <f>'SLS MD'!C2</f>
        <v>11</v>
      </c>
      <c r="C2" s="214">
        <f>'SLS MD'!D2</f>
        <v>43160</v>
      </c>
      <c r="D2" s="16"/>
      <c r="E2" s="17"/>
      <c r="F2" s="17"/>
      <c r="G2" s="17"/>
      <c r="H2" s="17"/>
      <c r="I2" s="18"/>
      <c r="J2" s="16"/>
      <c r="K2" s="167"/>
      <c r="L2" s="16"/>
      <c r="M2" s="164"/>
      <c r="O2" s="5"/>
    </row>
    <row r="3" spans="1:16" s="19" customFormat="1" ht="3.95" customHeight="1" x14ac:dyDescent="0.2">
      <c r="A3" s="20">
        <v>25.806451612903224</v>
      </c>
      <c r="C3" s="16"/>
      <c r="D3" s="16"/>
      <c r="E3" s="227">
        <v>65</v>
      </c>
      <c r="F3" s="222">
        <v>65</v>
      </c>
      <c r="G3" s="17"/>
      <c r="H3" s="17"/>
      <c r="I3" s="18"/>
      <c r="J3" s="16"/>
      <c r="K3" s="167"/>
      <c r="L3" s="16"/>
      <c r="M3" s="164"/>
      <c r="O3" s="5"/>
    </row>
    <row r="4" spans="1:16" s="21" customFormat="1" ht="27.75" customHeight="1" x14ac:dyDescent="0.2">
      <c r="A4" s="264" t="s">
        <v>28</v>
      </c>
      <c r="B4" s="265" t="s">
        <v>30</v>
      </c>
      <c r="C4" s="266" t="s">
        <v>27</v>
      </c>
      <c r="D4" s="266" t="s">
        <v>1</v>
      </c>
      <c r="E4" s="267" t="s">
        <v>297</v>
      </c>
      <c r="F4" s="267" t="s">
        <v>298</v>
      </c>
      <c r="G4" s="267" t="s">
        <v>299</v>
      </c>
      <c r="H4" s="267" t="s">
        <v>300</v>
      </c>
      <c r="I4" s="235" t="s">
        <v>48</v>
      </c>
      <c r="J4" s="266" t="s">
        <v>301</v>
      </c>
      <c r="K4" s="268" t="s">
        <v>44</v>
      </c>
      <c r="L4" s="266" t="s">
        <v>56</v>
      </c>
      <c r="M4" s="224" t="s">
        <v>302</v>
      </c>
      <c r="N4" s="225" t="s">
        <v>157</v>
      </c>
      <c r="O4" s="237" t="s">
        <v>33</v>
      </c>
    </row>
    <row r="5" spans="1:16" ht="12.75" x14ac:dyDescent="0.2">
      <c r="A5" s="6" t="s">
        <v>36</v>
      </c>
      <c r="B5" s="7" t="s">
        <v>271</v>
      </c>
      <c r="C5" s="22">
        <f>(VLOOKUP(B5,DATA!A:AT,4,FALSE))/1000000</f>
        <v>1451.2</v>
      </c>
      <c r="D5" s="22">
        <f>(VLOOKUP(B5,DATA!A:AC,22,FALSE))/1000000</f>
        <v>654.13571905799995</v>
      </c>
      <c r="E5" s="230">
        <f>D5/C5</f>
        <v>0.45075504345231526</v>
      </c>
      <c r="F5" s="22">
        <f>(VLOOKUP(B5,DATA!A:AW,8,FALSE))/1</f>
        <v>8.6509999999999998</v>
      </c>
      <c r="G5" s="22">
        <f>(VLOOKUP(B5,DATA!A:AX,9,FALSE))/1</f>
        <v>7.0190000000000001</v>
      </c>
      <c r="H5" s="23">
        <f>G5-F5</f>
        <v>-1.6319999999999997</v>
      </c>
      <c r="I5" s="22">
        <f>(VLOOKUP(B5,DATA!A:AZ,12,FALSE))/1</f>
        <v>19.492999999999999</v>
      </c>
      <c r="J5" s="305">
        <v>1921.9789784340001</v>
      </c>
      <c r="K5" s="269">
        <f>(D5-J5)/J5</f>
        <v>-0.659655112569972</v>
      </c>
      <c r="L5" s="24">
        <f>(D5/$B$2)*31*100%</f>
        <v>1843.4733900725453</v>
      </c>
      <c r="M5" s="165">
        <f>L5/C5</f>
        <v>1.2703096679110704</v>
      </c>
      <c r="N5" s="226">
        <f>(L5-J5)/J5</f>
        <v>-4.0846226333557493E-2</v>
      </c>
      <c r="O5" s="278" t="s">
        <v>330</v>
      </c>
      <c r="P5" s="278" t="str">
        <f>VLOOKUP(B5,DATA!$A$36:$AC$143,29,FALSE)</f>
        <v>'11-03-2018</v>
      </c>
    </row>
    <row r="6" spans="1:16" ht="12.75" x14ac:dyDescent="0.2">
      <c r="A6" s="6" t="s">
        <v>43</v>
      </c>
      <c r="B6" s="7" t="s">
        <v>272</v>
      </c>
      <c r="C6" s="22">
        <f>(VLOOKUP(B6,DATA!A:AT,4,FALSE))/1000000</f>
        <v>4222.3</v>
      </c>
      <c r="D6" s="22">
        <f>(VLOOKUP(B6,DATA!A:AC,22,FALSE))/1000000</f>
        <v>1858.6858768480001</v>
      </c>
      <c r="E6" s="230">
        <f t="shared" ref="E6:E63" si="0">D6/C6</f>
        <v>0.44020696701987072</v>
      </c>
      <c r="F6" s="22">
        <f>(VLOOKUP(B6,DATA!A:AW,8,FALSE))/1</f>
        <v>11.305</v>
      </c>
      <c r="G6" s="22">
        <f>(VLOOKUP(B6,DATA!A:AX,9,FALSE))/1</f>
        <v>11.215999999999999</v>
      </c>
      <c r="H6" s="23">
        <f t="shared" ref="H6:H63" si="1">G6-F6</f>
        <v>-8.9000000000000412E-2</v>
      </c>
      <c r="I6" s="22">
        <f>(VLOOKUP(B6,DATA!A:AZ,12,FALSE))/1</f>
        <v>12.721</v>
      </c>
      <c r="J6" s="305">
        <v>5324.7618890160002</v>
      </c>
      <c r="K6" s="269">
        <f t="shared" ref="K6:K63" si="2">(D6-J6)/J6</f>
        <v>-0.65093540038247988</v>
      </c>
      <c r="L6" s="24">
        <f t="shared" ref="L6:L69" si="3">(D6/$B$2)*31*100%</f>
        <v>5238.1147438443641</v>
      </c>
      <c r="M6" s="165">
        <f t="shared" ref="M6:M63" si="4">L6/C6</f>
        <v>1.240583270692363</v>
      </c>
      <c r="N6" s="226">
        <f t="shared" ref="N6:N64" si="5">(L6-J6)/J6</f>
        <v>-1.6272491986988782E-2</v>
      </c>
      <c r="O6" s="278" t="s">
        <v>330</v>
      </c>
      <c r="P6" s="278" t="str">
        <f>VLOOKUP(B6,DATA!$A$36:$AC$143,29,FALSE)</f>
        <v>'11-03-2018</v>
      </c>
    </row>
    <row r="7" spans="1:16" ht="12.75" x14ac:dyDescent="0.2">
      <c r="A7" s="6" t="s">
        <v>32</v>
      </c>
      <c r="B7" s="7" t="s">
        <v>212</v>
      </c>
      <c r="C7" s="22">
        <f>(VLOOKUP(B7,DATA!A:AT,4,FALSE))/1000000</f>
        <v>2717.4</v>
      </c>
      <c r="D7" s="22">
        <f>(VLOOKUP(B7,DATA!A:AC,22,FALSE))/1000000</f>
        <v>1223.9249231609999</v>
      </c>
      <c r="E7" s="230">
        <f t="shared" si="0"/>
        <v>0.45040293043387059</v>
      </c>
      <c r="F7" s="22">
        <f>(VLOOKUP(B7,DATA!A:AW,8,FALSE))/1</f>
        <v>10.435</v>
      </c>
      <c r="G7" s="22">
        <f>(VLOOKUP(B7,DATA!A:AX,9,FALSE))/1</f>
        <v>5.7809999999999997</v>
      </c>
      <c r="H7" s="23">
        <f t="shared" si="1"/>
        <v>-4.6540000000000008</v>
      </c>
      <c r="I7" s="22">
        <f>(VLOOKUP(B7,DATA!A:AZ,12,FALSE))/1</f>
        <v>15.404</v>
      </c>
      <c r="J7" s="305">
        <v>3425.0157044020002</v>
      </c>
      <c r="K7" s="269">
        <f t="shared" si="2"/>
        <v>-0.64265129599611748</v>
      </c>
      <c r="L7" s="24">
        <f t="shared" si="3"/>
        <v>3449.2429652719088</v>
      </c>
      <c r="M7" s="165">
        <f t="shared" si="4"/>
        <v>1.2693173494045442</v>
      </c>
      <c r="N7" s="226">
        <f t="shared" si="5"/>
        <v>7.0736203745782903E-3</v>
      </c>
      <c r="O7" s="278" t="s">
        <v>330</v>
      </c>
      <c r="P7" s="278" t="str">
        <f>VLOOKUP(B7,DATA!$A$36:$AC$143,29,FALSE)</f>
        <v>'11-03-2018</v>
      </c>
    </row>
    <row r="8" spans="1:16" ht="12.75" x14ac:dyDescent="0.2">
      <c r="A8" s="6" t="s">
        <v>46</v>
      </c>
      <c r="B8" s="7" t="s">
        <v>273</v>
      </c>
      <c r="C8" s="22">
        <f>(VLOOKUP(B8,DATA!A:AT,4,FALSE))/1000000</f>
        <v>1981.9</v>
      </c>
      <c r="D8" s="22">
        <f>(VLOOKUP(B8,DATA!A:AC,22,FALSE))/1000000</f>
        <v>1059.3777676970001</v>
      </c>
      <c r="E8" s="230">
        <f t="shared" si="0"/>
        <v>0.53452634729148796</v>
      </c>
      <c r="F8" s="22">
        <f>(VLOOKUP(B8,DATA!A:AW,8,FALSE))/1</f>
        <v>13.917</v>
      </c>
      <c r="G8" s="22">
        <f>(VLOOKUP(B8,DATA!A:AX,9,FALSE))/1</f>
        <v>14.483000000000001</v>
      </c>
      <c r="H8" s="23">
        <f t="shared" si="1"/>
        <v>0.56600000000000072</v>
      </c>
      <c r="I8" s="22">
        <f>(VLOOKUP(B8,DATA!A:AZ,12,FALSE))/1</f>
        <v>19.922999999999998</v>
      </c>
      <c r="J8" s="305">
        <v>2529.4467953550002</v>
      </c>
      <c r="K8" s="269">
        <f t="shared" si="2"/>
        <v>-0.58118203172234761</v>
      </c>
      <c r="L8" s="24">
        <f t="shared" si="3"/>
        <v>2985.5191635097276</v>
      </c>
      <c r="M8" s="165">
        <f t="shared" si="4"/>
        <v>1.5063924332760117</v>
      </c>
      <c r="N8" s="226">
        <f t="shared" si="5"/>
        <v>0.18030518332792964</v>
      </c>
      <c r="O8" s="278" t="s">
        <v>330</v>
      </c>
      <c r="P8" s="278" t="str">
        <f>VLOOKUP(B8,DATA!$A$36:$AC$143,29,FALSE)</f>
        <v>'11-03-2018</v>
      </c>
    </row>
    <row r="9" spans="1:16" ht="12.75" x14ac:dyDescent="0.2">
      <c r="A9" s="6" t="s">
        <v>47</v>
      </c>
      <c r="B9" s="7" t="s">
        <v>274</v>
      </c>
      <c r="C9" s="22">
        <f>(VLOOKUP(B9,DATA!A:AT,4,FALSE))/1000000</f>
        <v>1257.4000000000001</v>
      </c>
      <c r="D9" s="22">
        <f>(VLOOKUP(B9,DATA!A:AC,22,FALSE))/1000000</f>
        <v>563.89948590500001</v>
      </c>
      <c r="E9" s="230">
        <f t="shared" si="0"/>
        <v>0.44846467783123906</v>
      </c>
      <c r="F9" s="22">
        <f>(VLOOKUP(B9,DATA!A:AW,8,FALSE))/1</f>
        <v>11.034000000000001</v>
      </c>
      <c r="G9" s="22">
        <f>(VLOOKUP(B9,DATA!A:AX,9,FALSE))/1</f>
        <v>13.154</v>
      </c>
      <c r="H9" s="23">
        <f t="shared" si="1"/>
        <v>2.1199999999999992</v>
      </c>
      <c r="I9" s="22">
        <f>(VLOOKUP(B9,DATA!A:AZ,12,FALSE))/1</f>
        <v>14.263999999999999</v>
      </c>
      <c r="J9" s="305">
        <v>1762.8780057389999</v>
      </c>
      <c r="K9" s="269">
        <f t="shared" si="2"/>
        <v>-0.68012563315825547</v>
      </c>
      <c r="L9" s="24">
        <f t="shared" si="3"/>
        <v>1589.1712784595454</v>
      </c>
      <c r="M9" s="165">
        <f t="shared" si="4"/>
        <v>1.2638550011607645</v>
      </c>
      <c r="N9" s="226">
        <f t="shared" si="5"/>
        <v>-9.8535875264174344E-2</v>
      </c>
      <c r="O9" s="278" t="s">
        <v>330</v>
      </c>
      <c r="P9" s="278" t="str">
        <f>VLOOKUP(B9,DATA!$A$36:$AC$143,29,FALSE)</f>
        <v>'11-03-2018</v>
      </c>
    </row>
    <row r="10" spans="1:16" ht="12.75" x14ac:dyDescent="0.2">
      <c r="A10" s="6" t="s">
        <v>80</v>
      </c>
      <c r="B10" s="7" t="s">
        <v>213</v>
      </c>
      <c r="C10" s="22">
        <f>(VLOOKUP(B10,DATA!A:AT,4,FALSE))/1000000</f>
        <v>1269.9000000000001</v>
      </c>
      <c r="D10" s="22">
        <f>(VLOOKUP(B10,DATA!A:AC,22,FALSE))/1000000</f>
        <v>558.67352979499992</v>
      </c>
      <c r="E10" s="230">
        <f t="shared" si="0"/>
        <v>0.43993505771714297</v>
      </c>
      <c r="F10" s="22">
        <f>(VLOOKUP(B10,DATA!A:AW,8,FALSE))/1</f>
        <v>10.808999999999999</v>
      </c>
      <c r="G10" s="22">
        <f>(VLOOKUP(B10,DATA!A:AX,9,FALSE))/1</f>
        <v>10.401</v>
      </c>
      <c r="H10" s="23">
        <f t="shared" si="1"/>
        <v>-0.40799999999999947</v>
      </c>
      <c r="I10" s="22">
        <f>(VLOOKUP(B10,DATA!A:AZ,12,FALSE))/1</f>
        <v>11.303000000000001</v>
      </c>
      <c r="J10" s="305">
        <v>1735.2988977999998</v>
      </c>
      <c r="K10" s="269">
        <f t="shared" si="2"/>
        <v>-0.67805342900679388</v>
      </c>
      <c r="L10" s="24">
        <f t="shared" si="3"/>
        <v>1574.4435839677271</v>
      </c>
      <c r="M10" s="165">
        <f t="shared" si="4"/>
        <v>1.2398169808392212</v>
      </c>
      <c r="N10" s="226">
        <f t="shared" si="5"/>
        <v>-9.269602720096462E-2</v>
      </c>
      <c r="O10" s="278" t="s">
        <v>330</v>
      </c>
      <c r="P10" s="278" t="str">
        <f>VLOOKUP(B10,DATA!$A$36:$AC$143,29,FALSE)</f>
        <v>'11-03-2018</v>
      </c>
    </row>
    <row r="11" spans="1:16" ht="12.75" x14ac:dyDescent="0.2">
      <c r="A11" s="6" t="s">
        <v>81</v>
      </c>
      <c r="B11" s="7" t="s">
        <v>214</v>
      </c>
      <c r="C11" s="22">
        <f>(VLOOKUP(B11,DATA!A:AT,4,FALSE))/1000000</f>
        <v>1876</v>
      </c>
      <c r="D11" s="22">
        <f>(VLOOKUP(B11,DATA!A:AC,22,FALSE))/1000000</f>
        <v>829.50557685300009</v>
      </c>
      <c r="E11" s="230">
        <f t="shared" si="0"/>
        <v>0.44216715184061839</v>
      </c>
      <c r="F11" s="22">
        <f>(VLOOKUP(B11,DATA!A:AW,8,FALSE))/1</f>
        <v>11.801</v>
      </c>
      <c r="G11" s="22">
        <f>(VLOOKUP(B11,DATA!A:AX,9,FALSE))/1</f>
        <v>11.137</v>
      </c>
      <c r="H11" s="23">
        <f t="shared" si="1"/>
        <v>-0.6639999999999997</v>
      </c>
      <c r="I11" s="22">
        <f>(VLOOKUP(B11,DATA!A:AZ,12,FALSE))/1</f>
        <v>11.461</v>
      </c>
      <c r="J11" s="305">
        <v>2385.7828896490005</v>
      </c>
      <c r="K11" s="269">
        <f t="shared" si="2"/>
        <v>-0.65231304975322457</v>
      </c>
      <c r="L11" s="24">
        <f t="shared" si="3"/>
        <v>2337.6975347675461</v>
      </c>
      <c r="M11" s="165">
        <f t="shared" si="4"/>
        <v>1.2461074279144702</v>
      </c>
      <c r="N11" s="226">
        <f t="shared" si="5"/>
        <v>-2.015495839545095E-2</v>
      </c>
      <c r="O11" s="278" t="s">
        <v>330</v>
      </c>
      <c r="P11" s="278" t="str">
        <f>VLOOKUP(B11,DATA!$A$36:$AC$143,29,FALSE)</f>
        <v>'11-03-2018</v>
      </c>
    </row>
    <row r="12" spans="1:16" ht="12.75" x14ac:dyDescent="0.2">
      <c r="A12" s="6" t="s">
        <v>319</v>
      </c>
      <c r="B12" s="7" t="s">
        <v>318</v>
      </c>
      <c r="C12" s="22">
        <f>(VLOOKUP(B12,DATA!A:AT,4,FALSE))/1000000</f>
        <v>1281.4000000000001</v>
      </c>
      <c r="D12" s="22">
        <f>(VLOOKUP(B12,DATA!A:AC,22,FALSE))/1000000</f>
        <v>471.066576505</v>
      </c>
      <c r="E12" s="230">
        <f t="shared" ref="E12" si="6">D12/C12</f>
        <v>0.36761867996332132</v>
      </c>
      <c r="F12" s="22">
        <f>(VLOOKUP(B12,DATA!A:AW,8,FALSE))/1</f>
        <v>11.981</v>
      </c>
      <c r="G12" s="22">
        <f>(VLOOKUP(B12,DATA!A:AX,9,FALSE))/1</f>
        <v>10.411</v>
      </c>
      <c r="H12" s="23">
        <f t="shared" ref="H12" si="7">G12-F12</f>
        <v>-1.5700000000000003</v>
      </c>
      <c r="I12" s="22">
        <f>(VLOOKUP(B12,DATA!A:AZ,12,FALSE))/1</f>
        <v>10.718</v>
      </c>
      <c r="J12" s="305">
        <v>1484.8066130689999</v>
      </c>
      <c r="K12" s="269">
        <f t="shared" ref="K12" si="8">(D12-J12)/J12</f>
        <v>-0.68274213465999067</v>
      </c>
      <c r="L12" s="24">
        <f t="shared" si="3"/>
        <v>1327.5512610595456</v>
      </c>
      <c r="M12" s="165">
        <f t="shared" ref="M12" si="9">L12/C12</f>
        <v>1.036016279896633</v>
      </c>
      <c r="N12" s="226">
        <f t="shared" ref="N12" si="10">(L12-J12)/J12</f>
        <v>-0.10590965222361019</v>
      </c>
      <c r="O12" s="278" t="s">
        <v>330</v>
      </c>
      <c r="P12" s="278" t="str">
        <f>VLOOKUP(B12,DATA!$A$36:$AC$143,29,FALSE)</f>
        <v>'11-03-2018</v>
      </c>
    </row>
    <row r="13" spans="1:16" ht="12.75" x14ac:dyDescent="0.2">
      <c r="A13" s="6" t="s">
        <v>156</v>
      </c>
      <c r="B13" s="7" t="s">
        <v>215</v>
      </c>
      <c r="C13" s="22">
        <f>(VLOOKUP(B13,DATA!A:AT,4,FALSE))/1000000</f>
        <v>1190.5999999999999</v>
      </c>
      <c r="D13" s="22">
        <f>(VLOOKUP(B13,DATA!A:AC,22,FALSE))/1000000</f>
        <v>582.07542435800008</v>
      </c>
      <c r="E13" s="230">
        <f t="shared" si="0"/>
        <v>0.48889251163950959</v>
      </c>
      <c r="F13" s="22">
        <f>(VLOOKUP(B13,DATA!A:AW,8,FALSE))/1</f>
        <v>10.173999999999999</v>
      </c>
      <c r="G13" s="22">
        <f>(VLOOKUP(B13,DATA!A:AX,9,FALSE))/1</f>
        <v>8.6839999999999993</v>
      </c>
      <c r="H13" s="23">
        <f t="shared" si="1"/>
        <v>-1.4900000000000002</v>
      </c>
      <c r="I13" s="22">
        <f>(VLOOKUP(B13,DATA!A:AZ,12,FALSE))/1</f>
        <v>10.916</v>
      </c>
      <c r="J13" s="305">
        <v>1579.492370189</v>
      </c>
      <c r="K13" s="269">
        <f t="shared" si="2"/>
        <v>-0.63147943266838968</v>
      </c>
      <c r="L13" s="24">
        <f t="shared" si="3"/>
        <v>1640.3943777361819</v>
      </c>
      <c r="M13" s="165">
        <f t="shared" si="4"/>
        <v>1.3777879873477088</v>
      </c>
      <c r="N13" s="226">
        <f t="shared" si="5"/>
        <v>3.8557962479992533E-2</v>
      </c>
      <c r="O13" s="278" t="s">
        <v>330</v>
      </c>
      <c r="P13" s="278" t="str">
        <f>VLOOKUP(B13,DATA!$A$36:$AC$143,29,FALSE)</f>
        <v>'11-03-2018</v>
      </c>
    </row>
    <row r="14" spans="1:16" ht="12.75" x14ac:dyDescent="0.2">
      <c r="A14" s="6" t="s">
        <v>82</v>
      </c>
      <c r="B14" s="7" t="s">
        <v>216</v>
      </c>
      <c r="C14" s="22">
        <f>(VLOOKUP(B14,DATA!A:AT,4,FALSE))/1000000</f>
        <v>1859.5</v>
      </c>
      <c r="D14" s="22">
        <f>(VLOOKUP(B14,DATA!A:AC,22,FALSE))/1000000</f>
        <v>898.42254525999999</v>
      </c>
      <c r="E14" s="230">
        <f t="shared" si="0"/>
        <v>0.48315275356816351</v>
      </c>
      <c r="F14" s="22">
        <f>(VLOOKUP(B14,DATA!A:AW,8,FALSE))/1</f>
        <v>9.3059999999999992</v>
      </c>
      <c r="G14" s="22">
        <f>(VLOOKUP(B14,DATA!A:AX,9,FALSE))/1</f>
        <v>9.4260000000000002</v>
      </c>
      <c r="H14" s="23">
        <f t="shared" si="1"/>
        <v>0.12000000000000099</v>
      </c>
      <c r="I14" s="22">
        <f>(VLOOKUP(B14,DATA!A:AZ,12,FALSE))/1</f>
        <v>12.087</v>
      </c>
      <c r="J14" s="305">
        <v>2418.5785693369999</v>
      </c>
      <c r="K14" s="269">
        <f t="shared" si="2"/>
        <v>-0.62853282640874364</v>
      </c>
      <c r="L14" s="24">
        <f t="shared" si="3"/>
        <v>2531.9180820963638</v>
      </c>
      <c r="M14" s="165">
        <f t="shared" si="4"/>
        <v>1.3616123055102791</v>
      </c>
      <c r="N14" s="226">
        <f t="shared" si="5"/>
        <v>4.6862034666268253E-2</v>
      </c>
      <c r="O14" s="278" t="s">
        <v>330</v>
      </c>
      <c r="P14" s="278" t="str">
        <f>VLOOKUP(B14,DATA!$A$36:$AC$143,29,FALSE)</f>
        <v>'11-03-2018</v>
      </c>
    </row>
    <row r="15" spans="1:16" ht="12.75" x14ac:dyDescent="0.2">
      <c r="A15" s="6" t="s">
        <v>83</v>
      </c>
      <c r="B15" s="7" t="s">
        <v>217</v>
      </c>
      <c r="C15" s="22">
        <f>(VLOOKUP(B15,DATA!A:AT,4,FALSE))/1000000</f>
        <v>1526.8</v>
      </c>
      <c r="D15" s="22">
        <f>(VLOOKUP(B15,DATA!A:AC,22,FALSE))/1000000</f>
        <v>907.55826008500003</v>
      </c>
      <c r="E15" s="230">
        <f t="shared" si="0"/>
        <v>0.5944185617533404</v>
      </c>
      <c r="F15" s="22">
        <f>(VLOOKUP(B15,DATA!A:AW,8,FALSE))/1</f>
        <v>8.8140000000000001</v>
      </c>
      <c r="G15" s="22">
        <f>(VLOOKUP(B15,DATA!A:AX,9,FALSE))/1</f>
        <v>7.375</v>
      </c>
      <c r="H15" s="23">
        <f t="shared" si="1"/>
        <v>-1.4390000000000001</v>
      </c>
      <c r="I15" s="22">
        <f>(VLOOKUP(B15,DATA!A:AZ,12,FALSE))/1</f>
        <v>14.679</v>
      </c>
      <c r="J15" s="305">
        <v>1970.2003166939999</v>
      </c>
      <c r="K15" s="269">
        <f t="shared" si="2"/>
        <v>-0.53935736767727016</v>
      </c>
      <c r="L15" s="24">
        <f t="shared" si="3"/>
        <v>2557.6641875122727</v>
      </c>
      <c r="M15" s="165">
        <f t="shared" si="4"/>
        <v>1.67517958312305</v>
      </c>
      <c r="N15" s="226">
        <f t="shared" si="5"/>
        <v>0.29817469109132944</v>
      </c>
      <c r="O15" s="278" t="s">
        <v>330</v>
      </c>
      <c r="P15" s="278" t="str">
        <f>VLOOKUP(B15,DATA!$A$36:$AC$143,29,FALSE)</f>
        <v>'11-03-2018</v>
      </c>
    </row>
    <row r="16" spans="1:16" ht="12.75" x14ac:dyDescent="0.2">
      <c r="A16" s="6" t="s">
        <v>84</v>
      </c>
      <c r="B16" s="7" t="s">
        <v>218</v>
      </c>
      <c r="C16" s="22">
        <f>(VLOOKUP(B16,DATA!A:AT,4,FALSE))/1000000</f>
        <v>1336.8</v>
      </c>
      <c r="D16" s="22">
        <f>(VLOOKUP(B16,DATA!A:AC,22,FALSE))/1000000</f>
        <v>647.13579367499995</v>
      </c>
      <c r="E16" s="230">
        <f t="shared" si="0"/>
        <v>0.4840932029286355</v>
      </c>
      <c r="F16" s="22">
        <f>(VLOOKUP(B16,DATA!A:AW,8,FALSE))/1</f>
        <v>9.4269999999999996</v>
      </c>
      <c r="G16" s="22">
        <f>(VLOOKUP(B16,DATA!A:AX,9,FALSE))/1</f>
        <v>8.923</v>
      </c>
      <c r="H16" s="23">
        <f t="shared" si="1"/>
        <v>-0.50399999999999956</v>
      </c>
      <c r="I16" s="22">
        <f>(VLOOKUP(B16,DATA!A:AZ,12,FALSE))/1</f>
        <v>17.847999999999999</v>
      </c>
      <c r="J16" s="305">
        <v>1830.8038692799998</v>
      </c>
      <c r="K16" s="269">
        <f t="shared" si="2"/>
        <v>-0.64652915337703598</v>
      </c>
      <c r="L16" s="24">
        <f t="shared" si="3"/>
        <v>1823.7463276295452</v>
      </c>
      <c r="M16" s="165">
        <f t="shared" si="4"/>
        <v>1.3642626627988819</v>
      </c>
      <c r="N16" s="226">
        <f t="shared" si="5"/>
        <v>-3.8548867898286201E-3</v>
      </c>
      <c r="O16" s="278" t="s">
        <v>330</v>
      </c>
      <c r="P16" s="278" t="str">
        <f>VLOOKUP(B16,DATA!$A$36:$AC$143,29,FALSE)</f>
        <v>'11-03-2018</v>
      </c>
    </row>
    <row r="17" spans="1:16" ht="12.75" x14ac:dyDescent="0.2">
      <c r="A17" s="6" t="s">
        <v>85</v>
      </c>
      <c r="B17" s="7" t="s">
        <v>219</v>
      </c>
      <c r="C17" s="22">
        <f>(VLOOKUP(B17,DATA!A:AT,4,FALSE))/1000000</f>
        <v>874.4</v>
      </c>
      <c r="D17" s="22">
        <f>(VLOOKUP(B17,DATA!A:AC,22,FALSE))/1000000</f>
        <v>456.96777838999998</v>
      </c>
      <c r="E17" s="230">
        <f t="shared" si="0"/>
        <v>0.52260724884492227</v>
      </c>
      <c r="F17" s="22">
        <f>(VLOOKUP(B17,DATA!A:AW,8,FALSE))/1</f>
        <v>9.8239999999999998</v>
      </c>
      <c r="G17" s="22">
        <f>(VLOOKUP(B17,DATA!A:AX,9,FALSE))/1</f>
        <v>9.3260000000000005</v>
      </c>
      <c r="H17" s="23">
        <f t="shared" si="1"/>
        <v>-0.49799999999999933</v>
      </c>
      <c r="I17" s="22">
        <f>(VLOOKUP(B17,DATA!A:AZ,12,FALSE))/1</f>
        <v>15.893000000000001</v>
      </c>
      <c r="J17" s="305">
        <v>1189.3201075460001</v>
      </c>
      <c r="K17" s="269">
        <f t="shared" si="2"/>
        <v>-0.6157739405138869</v>
      </c>
      <c r="L17" s="24">
        <f t="shared" si="3"/>
        <v>1287.8182845536362</v>
      </c>
      <c r="M17" s="165">
        <f t="shared" si="4"/>
        <v>1.4728022467447808</v>
      </c>
      <c r="N17" s="226">
        <f t="shared" si="5"/>
        <v>8.2818894915409794E-2</v>
      </c>
      <c r="O17" s="278" t="s">
        <v>330</v>
      </c>
      <c r="P17" s="278" t="str">
        <f>VLOOKUP(B17,DATA!$A$36:$AC$143,29,FALSE)</f>
        <v>'11-03-2018</v>
      </c>
    </row>
    <row r="18" spans="1:16" ht="12.75" x14ac:dyDescent="0.2">
      <c r="A18" s="6" t="s">
        <v>86</v>
      </c>
      <c r="B18" s="7" t="s">
        <v>220</v>
      </c>
      <c r="C18" s="22">
        <f>(VLOOKUP(B18,DATA!A:AT,4,FALSE))/1000000</f>
        <v>2130.1999999999998</v>
      </c>
      <c r="D18" s="22">
        <f>(VLOOKUP(B18,DATA!A:AC,22,FALSE))/1000000</f>
        <v>851.09211629900005</v>
      </c>
      <c r="E18" s="230">
        <f t="shared" si="0"/>
        <v>0.39953624837996438</v>
      </c>
      <c r="F18" s="22">
        <f>(VLOOKUP(B18,DATA!A:AW,8,FALSE))/1</f>
        <v>11.343999999999999</v>
      </c>
      <c r="G18" s="22">
        <f>(VLOOKUP(B18,DATA!A:AX,9,FALSE))/1</f>
        <v>10.788</v>
      </c>
      <c r="H18" s="23">
        <f t="shared" si="1"/>
        <v>-0.55599999999999916</v>
      </c>
      <c r="I18" s="22">
        <f>(VLOOKUP(B18,DATA!A:AZ,12,FALSE))/1</f>
        <v>13.047000000000001</v>
      </c>
      <c r="J18" s="305">
        <v>2702.0927206870001</v>
      </c>
      <c r="K18" s="269">
        <f t="shared" si="2"/>
        <v>-0.68502482916921814</v>
      </c>
      <c r="L18" s="24">
        <f t="shared" si="3"/>
        <v>2398.5323277517273</v>
      </c>
      <c r="M18" s="165">
        <f t="shared" si="4"/>
        <v>1.1259657908889904</v>
      </c>
      <c r="N18" s="226">
        <f t="shared" si="5"/>
        <v>-0.11234270038597838</v>
      </c>
      <c r="O18" s="278" t="s">
        <v>330</v>
      </c>
      <c r="P18" s="278" t="str">
        <f>VLOOKUP(B18,DATA!$A$36:$AC$143,29,FALSE)</f>
        <v>'11-03-2018</v>
      </c>
    </row>
    <row r="19" spans="1:16" ht="12.75" x14ac:dyDescent="0.2">
      <c r="A19" s="6" t="s">
        <v>87</v>
      </c>
      <c r="B19" s="7" t="s">
        <v>221</v>
      </c>
      <c r="C19" s="22">
        <f>(VLOOKUP(B19,DATA!A:AT,4,FALSE))/1000000</f>
        <v>547.5</v>
      </c>
      <c r="D19" s="22">
        <f>(VLOOKUP(B19,DATA!A:AC,22,FALSE))/1000000</f>
        <v>260.21881554999999</v>
      </c>
      <c r="E19" s="230">
        <f t="shared" si="0"/>
        <v>0.47528550785388124</v>
      </c>
      <c r="F19" s="22">
        <f>(VLOOKUP(B19,DATA!A:AW,8,FALSE))/1</f>
        <v>7.7859999999999996</v>
      </c>
      <c r="G19" s="22">
        <f>(VLOOKUP(B19,DATA!A:AX,9,FALSE))/1</f>
        <v>6.8109999999999999</v>
      </c>
      <c r="H19" s="23">
        <f t="shared" si="1"/>
        <v>-0.97499999999999964</v>
      </c>
      <c r="I19" s="22">
        <f>(VLOOKUP(B19,DATA!A:AZ,12,FALSE))/1</f>
        <v>15.836</v>
      </c>
      <c r="J19" s="305">
        <v>737.080427386</v>
      </c>
      <c r="K19" s="269">
        <f t="shared" si="2"/>
        <v>-0.6469600794137943</v>
      </c>
      <c r="L19" s="24">
        <f t="shared" si="3"/>
        <v>733.34393473181819</v>
      </c>
      <c r="M19" s="165">
        <f t="shared" si="4"/>
        <v>1.33944097667912</v>
      </c>
      <c r="N19" s="226">
        <f t="shared" si="5"/>
        <v>-5.0693147116020855E-3</v>
      </c>
      <c r="O19" s="278" t="s">
        <v>330</v>
      </c>
      <c r="P19" s="278" t="str">
        <f>VLOOKUP(B19,DATA!$A$36:$AC$143,29,FALSE)</f>
        <v>'11-03-2018</v>
      </c>
    </row>
    <row r="20" spans="1:16" ht="12.75" x14ac:dyDescent="0.2">
      <c r="A20" s="6" t="s">
        <v>88</v>
      </c>
      <c r="B20" s="7" t="s">
        <v>222</v>
      </c>
      <c r="C20" s="22">
        <f>(VLOOKUP(B20,DATA!A:AT,4,FALSE))/1000000</f>
        <v>1607.4</v>
      </c>
      <c r="D20" s="22">
        <f>(VLOOKUP(B20,DATA!A:AC,22,FALSE))/1000000</f>
        <v>757.215793566</v>
      </c>
      <c r="E20" s="230">
        <f t="shared" si="0"/>
        <v>0.47108112079507275</v>
      </c>
      <c r="F20" s="22">
        <f>(VLOOKUP(B20,DATA!A:AW,8,FALSE))/1</f>
        <v>9.9920000000000009</v>
      </c>
      <c r="G20" s="22">
        <f>(VLOOKUP(B20,DATA!A:AX,9,FALSE))/1</f>
        <v>9.9079999999999995</v>
      </c>
      <c r="H20" s="23">
        <f t="shared" si="1"/>
        <v>-8.4000000000001407E-2</v>
      </c>
      <c r="I20" s="22">
        <f>(VLOOKUP(B20,DATA!A:AZ,12,FALSE))/1</f>
        <v>12.843999999999999</v>
      </c>
      <c r="J20" s="305">
        <v>1993.328584374</v>
      </c>
      <c r="K20" s="269">
        <f t="shared" si="2"/>
        <v>-0.62012495104824783</v>
      </c>
      <c r="L20" s="24">
        <f t="shared" si="3"/>
        <v>2133.9717818678182</v>
      </c>
      <c r="M20" s="165">
        <f t="shared" si="4"/>
        <v>1.3275922495133869</v>
      </c>
      <c r="N20" s="226">
        <f t="shared" si="5"/>
        <v>7.0556956136755972E-2</v>
      </c>
      <c r="O20" s="278" t="s">
        <v>330</v>
      </c>
      <c r="P20" s="278" t="str">
        <f>VLOOKUP(B20,DATA!$A$36:$AC$143,29,FALSE)</f>
        <v>'11-03-2018</v>
      </c>
    </row>
    <row r="21" spans="1:16" ht="12.75" x14ac:dyDescent="0.2">
      <c r="A21" s="6" t="s">
        <v>89</v>
      </c>
      <c r="B21" s="7" t="s">
        <v>223</v>
      </c>
      <c r="C21" s="22">
        <f>(VLOOKUP(B21,DATA!A:AT,4,FALSE))/1000000</f>
        <v>649.70000000000005</v>
      </c>
      <c r="D21" s="22">
        <f>(VLOOKUP(B21,DATA!A:AC,22,FALSE))/1000000</f>
        <v>242.28018127500002</v>
      </c>
      <c r="E21" s="230">
        <f t="shared" si="0"/>
        <v>0.37291085312451899</v>
      </c>
      <c r="F21" s="22">
        <f>(VLOOKUP(B21,DATA!A:AW,8,FALSE))/1</f>
        <v>7.9180000000000001</v>
      </c>
      <c r="G21" s="22">
        <f>(VLOOKUP(B21,DATA!A:AX,9,FALSE))/1</f>
        <v>7.883</v>
      </c>
      <c r="H21" s="23">
        <f t="shared" si="1"/>
        <v>-3.5000000000000142E-2</v>
      </c>
      <c r="I21" s="22">
        <f>(VLOOKUP(B21,DATA!A:AZ,12,FALSE))/1</f>
        <v>20.015000000000001</v>
      </c>
      <c r="J21" s="305">
        <v>674.28772507099995</v>
      </c>
      <c r="K21" s="269">
        <f t="shared" si="2"/>
        <v>-0.64068724334335347</v>
      </c>
      <c r="L21" s="24">
        <f t="shared" si="3"/>
        <v>682.78960177500005</v>
      </c>
      <c r="M21" s="165">
        <f t="shared" si="4"/>
        <v>1.0509305860781899</v>
      </c>
      <c r="N21" s="226">
        <f t="shared" si="5"/>
        <v>1.2608677850549454E-2</v>
      </c>
      <c r="O21" s="278" t="s">
        <v>330</v>
      </c>
      <c r="P21" s="278" t="str">
        <f>VLOOKUP(B21,DATA!$A$36:$AC$143,29,FALSE)</f>
        <v>'11-03-2018</v>
      </c>
    </row>
    <row r="22" spans="1:16" ht="12.75" x14ac:dyDescent="0.2">
      <c r="A22" s="6" t="s">
        <v>90</v>
      </c>
      <c r="B22" s="7" t="s">
        <v>224</v>
      </c>
      <c r="C22" s="22">
        <f>(VLOOKUP(B22,DATA!A:AT,4,FALSE))/1000000</f>
        <v>1298.9000000000001</v>
      </c>
      <c r="D22" s="22">
        <f>(VLOOKUP(B22,DATA!A:AC,22,FALSE))/1000000</f>
        <v>496.41209198900003</v>
      </c>
      <c r="E22" s="230">
        <f t="shared" si="0"/>
        <v>0.38217883746939718</v>
      </c>
      <c r="F22" s="22">
        <f>(VLOOKUP(B22,DATA!A:AW,8,FALSE))/1</f>
        <v>12.493</v>
      </c>
      <c r="G22" s="22">
        <f>(VLOOKUP(B22,DATA!A:AX,9,FALSE))/1</f>
        <v>11.853999999999999</v>
      </c>
      <c r="H22" s="23">
        <f t="shared" si="1"/>
        <v>-0.63900000000000112</v>
      </c>
      <c r="I22" s="22">
        <f>(VLOOKUP(B22,DATA!A:AZ,12,FALSE))/1</f>
        <v>11.333</v>
      </c>
      <c r="J22" s="305">
        <v>1617.3518663979999</v>
      </c>
      <c r="K22" s="269">
        <f t="shared" si="2"/>
        <v>-0.69307106121900475</v>
      </c>
      <c r="L22" s="24">
        <f t="shared" si="3"/>
        <v>1398.9795319690002</v>
      </c>
      <c r="M22" s="165">
        <f t="shared" si="4"/>
        <v>1.0770494510501194</v>
      </c>
      <c r="N22" s="226">
        <f t="shared" si="5"/>
        <v>-0.13501844525355894</v>
      </c>
      <c r="O22" s="278" t="s">
        <v>330</v>
      </c>
      <c r="P22" s="278" t="str">
        <f>VLOOKUP(B22,DATA!$A$36:$AC$143,29,FALSE)</f>
        <v>'11-03-2018</v>
      </c>
    </row>
    <row r="23" spans="1:16" ht="12.75" x14ac:dyDescent="0.2">
      <c r="A23" s="6" t="s">
        <v>91</v>
      </c>
      <c r="B23" s="7" t="s">
        <v>225</v>
      </c>
      <c r="C23" s="22">
        <f>(VLOOKUP(B23,DATA!A:AT,4,FALSE))/1000000</f>
        <v>1100</v>
      </c>
      <c r="D23" s="22">
        <f>(VLOOKUP(B23,DATA!A:AC,22,FALSE))/1000000</f>
        <v>455.57998588200002</v>
      </c>
      <c r="E23" s="230">
        <f t="shared" si="0"/>
        <v>0.41416362352909092</v>
      </c>
      <c r="F23" s="22">
        <f>(VLOOKUP(B23,DATA!A:AW,8,FALSE))/1</f>
        <v>10.974</v>
      </c>
      <c r="G23" s="22">
        <f>(VLOOKUP(B23,DATA!A:AX,9,FALSE))/1</f>
        <v>10.228</v>
      </c>
      <c r="H23" s="23">
        <f t="shared" si="1"/>
        <v>-0.74600000000000044</v>
      </c>
      <c r="I23" s="22">
        <f>(VLOOKUP(B23,DATA!A:AZ,12,FALSE))/1</f>
        <v>10.749000000000001</v>
      </c>
      <c r="J23" s="305">
        <v>1376.5054379819999</v>
      </c>
      <c r="K23" s="269">
        <f t="shared" si="2"/>
        <v>-0.66903146670463243</v>
      </c>
      <c r="L23" s="24">
        <f t="shared" si="3"/>
        <v>1283.9072329401818</v>
      </c>
      <c r="M23" s="165">
        <f t="shared" si="4"/>
        <v>1.1671883935819833</v>
      </c>
      <c r="N23" s="226">
        <f t="shared" si="5"/>
        <v>-6.7270497076691527E-2</v>
      </c>
      <c r="O23" s="278" t="s">
        <v>330</v>
      </c>
      <c r="P23" s="278" t="str">
        <f>VLOOKUP(B23,DATA!$A$36:$AC$143,29,FALSE)</f>
        <v>'11-03-2018</v>
      </c>
    </row>
    <row r="24" spans="1:16" ht="12.75" x14ac:dyDescent="0.2">
      <c r="A24" s="6" t="s">
        <v>92</v>
      </c>
      <c r="B24" s="7" t="s">
        <v>226</v>
      </c>
      <c r="C24" s="22">
        <f>(VLOOKUP(B24,DATA!A:AT,4,FALSE))/1000000</f>
        <v>1620.4</v>
      </c>
      <c r="D24" s="22">
        <f>(VLOOKUP(B24,DATA!A:AC,22,FALSE))/1000000</f>
        <v>879.747018637</v>
      </c>
      <c r="E24" s="230">
        <f t="shared" si="0"/>
        <v>0.54291966097074795</v>
      </c>
      <c r="F24" s="22">
        <f>(VLOOKUP(B24,DATA!A:AW,8,FALSE))/1</f>
        <v>9.5329999999999995</v>
      </c>
      <c r="G24" s="22">
        <f>(VLOOKUP(B24,DATA!A:AX,9,FALSE))/1</f>
        <v>7.1840000000000002</v>
      </c>
      <c r="H24" s="23">
        <f t="shared" si="1"/>
        <v>-2.3489999999999993</v>
      </c>
      <c r="I24" s="22">
        <f>(VLOOKUP(B24,DATA!A:AZ,12,FALSE))/1</f>
        <v>19.649999999999999</v>
      </c>
      <c r="J24" s="305">
        <v>2235.5899860489999</v>
      </c>
      <c r="K24" s="269">
        <f t="shared" si="2"/>
        <v>-0.60648105237231198</v>
      </c>
      <c r="L24" s="24">
        <f t="shared" si="3"/>
        <v>2479.2870525224548</v>
      </c>
      <c r="M24" s="165">
        <f t="shared" si="4"/>
        <v>1.5300463172811989</v>
      </c>
      <c r="N24" s="226">
        <f t="shared" si="5"/>
        <v>0.10900794331439341</v>
      </c>
      <c r="O24" s="278" t="s">
        <v>330</v>
      </c>
      <c r="P24" s="278" t="str">
        <f>VLOOKUP(B24,DATA!$A$36:$AC$143,29,FALSE)</f>
        <v>'11-03-2018</v>
      </c>
    </row>
    <row r="25" spans="1:16" ht="12.75" x14ac:dyDescent="0.2">
      <c r="A25" s="6" t="s">
        <v>59</v>
      </c>
      <c r="B25" s="7" t="s">
        <v>227</v>
      </c>
      <c r="C25" s="22">
        <f>(VLOOKUP(B25,DATA!A:AT,4,FALSE))/1000000</f>
        <v>1687.9</v>
      </c>
      <c r="D25" s="22">
        <f>(VLOOKUP(B25,DATA!A:AC,22,FALSE))/1000000</f>
        <v>816.31019905100004</v>
      </c>
      <c r="E25" s="230">
        <f t="shared" si="0"/>
        <v>0.48362474023994312</v>
      </c>
      <c r="F25" s="22">
        <f>(VLOOKUP(B25,DATA!A:AW,8,FALSE))/1</f>
        <v>10.993</v>
      </c>
      <c r="G25" s="22">
        <f>(VLOOKUP(B25,DATA!A:AX,9,FALSE))/1</f>
        <v>10.176</v>
      </c>
      <c r="H25" s="23">
        <f t="shared" si="1"/>
        <v>-0.81700000000000017</v>
      </c>
      <c r="I25" s="22">
        <f>(VLOOKUP(B25,DATA!A:AZ,12,FALSE))/1</f>
        <v>13.766999999999999</v>
      </c>
      <c r="J25" s="305">
        <v>2098.2411776009999</v>
      </c>
      <c r="K25" s="269">
        <f t="shared" si="2"/>
        <v>-0.61095501901057969</v>
      </c>
      <c r="L25" s="24">
        <f t="shared" si="3"/>
        <v>2300.5105609619095</v>
      </c>
      <c r="M25" s="165">
        <f t="shared" si="4"/>
        <v>1.3629424497671125</v>
      </c>
      <c r="N25" s="226">
        <f t="shared" si="5"/>
        <v>9.6399491879275767E-2</v>
      </c>
      <c r="O25" s="278" t="s">
        <v>330</v>
      </c>
      <c r="P25" s="278" t="str">
        <f>VLOOKUP(B25,DATA!$A$36:$AC$143,29,FALSE)</f>
        <v>'11-03-2018</v>
      </c>
    </row>
    <row r="26" spans="1:16" ht="12.75" x14ac:dyDescent="0.2">
      <c r="A26" s="6" t="s">
        <v>93</v>
      </c>
      <c r="B26" s="7" t="s">
        <v>228</v>
      </c>
      <c r="C26" s="22">
        <f>(VLOOKUP(B26,DATA!A:AT,4,FALSE))/1000000</f>
        <v>1348.8</v>
      </c>
      <c r="D26" s="22">
        <f>(VLOOKUP(B26,DATA!A:AC,22,FALSE))/1000000</f>
        <v>483.477712408</v>
      </c>
      <c r="E26" s="230">
        <f t="shared" si="0"/>
        <v>0.35845026127520763</v>
      </c>
      <c r="F26" s="22">
        <f>(VLOOKUP(B26,DATA!A:AW,8,FALSE))/1</f>
        <v>7.8540000000000001</v>
      </c>
      <c r="G26" s="22">
        <f>(VLOOKUP(B26,DATA!A:AX,9,FALSE))/1</f>
        <v>6.7140000000000004</v>
      </c>
      <c r="H26" s="23">
        <f t="shared" si="1"/>
        <v>-1.1399999999999997</v>
      </c>
      <c r="I26" s="22">
        <f>(VLOOKUP(B26,DATA!A:AZ,12,FALSE))/1</f>
        <v>15.441000000000001</v>
      </c>
      <c r="J26" s="305">
        <v>1774.6247170189999</v>
      </c>
      <c r="K26" s="269">
        <f t="shared" si="2"/>
        <v>-0.72756058913676014</v>
      </c>
      <c r="L26" s="24">
        <f t="shared" si="3"/>
        <v>1362.5280986043635</v>
      </c>
      <c r="M26" s="165">
        <f t="shared" si="4"/>
        <v>1.0101780090483123</v>
      </c>
      <c r="N26" s="226">
        <f t="shared" si="5"/>
        <v>-0.2322162057490515</v>
      </c>
      <c r="O26" s="278" t="s">
        <v>330</v>
      </c>
      <c r="P26" s="278" t="str">
        <f>VLOOKUP(B26,DATA!$A$36:$AC$143,29,FALSE)</f>
        <v>'11-03-2018</v>
      </c>
    </row>
    <row r="27" spans="1:16" ht="12.75" x14ac:dyDescent="0.2">
      <c r="A27" s="6" t="s">
        <v>94</v>
      </c>
      <c r="B27" s="7" t="s">
        <v>229</v>
      </c>
      <c r="C27" s="22">
        <f>(VLOOKUP(B27,DATA!A:AT,4,FALSE))/1000000</f>
        <v>1437.2</v>
      </c>
      <c r="D27" s="22">
        <f>(VLOOKUP(B27,DATA!A:AC,22,FALSE))/1000000</f>
        <v>590.39056525699993</v>
      </c>
      <c r="E27" s="230">
        <f t="shared" si="0"/>
        <v>0.4107922107271082</v>
      </c>
      <c r="F27" s="22">
        <f>(VLOOKUP(B27,DATA!A:AW,8,FALSE))/1</f>
        <v>11.914999999999999</v>
      </c>
      <c r="G27" s="22">
        <f>(VLOOKUP(B27,DATA!A:AX,9,FALSE))/1</f>
        <v>11.558</v>
      </c>
      <c r="H27" s="23">
        <f t="shared" si="1"/>
        <v>-0.35699999999999932</v>
      </c>
      <c r="I27" s="22">
        <f>(VLOOKUP(B27,DATA!A:AZ,12,FALSE))/1</f>
        <v>15.427</v>
      </c>
      <c r="J27" s="305">
        <v>1789.9390796580001</v>
      </c>
      <c r="K27" s="269">
        <f t="shared" si="2"/>
        <v>-0.67016164294831493</v>
      </c>
      <c r="L27" s="24">
        <f t="shared" si="3"/>
        <v>1663.8279566333633</v>
      </c>
      <c r="M27" s="165">
        <f t="shared" si="4"/>
        <v>1.1576871393218504</v>
      </c>
      <c r="N27" s="226">
        <f t="shared" si="5"/>
        <v>-7.0455539217978605E-2</v>
      </c>
      <c r="O27" s="278" t="s">
        <v>330</v>
      </c>
      <c r="P27" s="278" t="str">
        <f>VLOOKUP(B27,DATA!$A$36:$AC$143,29,FALSE)</f>
        <v>'11-03-2018</v>
      </c>
    </row>
    <row r="28" spans="1:16" ht="12.75" x14ac:dyDescent="0.2">
      <c r="A28" s="6" t="s">
        <v>95</v>
      </c>
      <c r="B28" s="7" t="s">
        <v>230</v>
      </c>
      <c r="C28" s="22">
        <f>(VLOOKUP(B28,DATA!A:AT,4,FALSE))/1000000</f>
        <v>959.6</v>
      </c>
      <c r="D28" s="22">
        <f>(VLOOKUP(B28,DATA!A:AC,22,FALSE))/1000000</f>
        <v>406.92141259899995</v>
      </c>
      <c r="E28" s="230">
        <f t="shared" si="0"/>
        <v>0.42405316027407247</v>
      </c>
      <c r="F28" s="22">
        <f>(VLOOKUP(B28,DATA!A:AW,8,FALSE))/1</f>
        <v>11.38</v>
      </c>
      <c r="G28" s="22">
        <f>(VLOOKUP(B28,DATA!A:AX,9,FALSE))/1</f>
        <v>9.5289999999999999</v>
      </c>
      <c r="H28" s="23">
        <f t="shared" si="1"/>
        <v>-1.8510000000000009</v>
      </c>
      <c r="I28" s="22">
        <f>(VLOOKUP(B28,DATA!A:AZ,12,FALSE))/1</f>
        <v>12.51</v>
      </c>
      <c r="J28" s="305">
        <v>1166.227984723</v>
      </c>
      <c r="K28" s="269">
        <f t="shared" si="2"/>
        <v>-0.65107901891442688</v>
      </c>
      <c r="L28" s="24">
        <f t="shared" si="3"/>
        <v>1146.7785264153633</v>
      </c>
      <c r="M28" s="165">
        <f t="shared" si="4"/>
        <v>1.1950589062269312</v>
      </c>
      <c r="N28" s="226">
        <f t="shared" si="5"/>
        <v>-1.6677235122475841E-2</v>
      </c>
      <c r="O28" s="278" t="s">
        <v>330</v>
      </c>
      <c r="P28" s="278" t="str">
        <f>VLOOKUP(B28,DATA!$A$36:$AC$143,29,FALSE)</f>
        <v>'11-03-2018</v>
      </c>
    </row>
    <row r="29" spans="1:16" ht="12.75" x14ac:dyDescent="0.2">
      <c r="A29" s="6" t="s">
        <v>60</v>
      </c>
      <c r="B29" s="7" t="s">
        <v>231</v>
      </c>
      <c r="C29" s="22">
        <f>(VLOOKUP(B29,DATA!A:AT,4,FALSE))/1000000</f>
        <v>965.1</v>
      </c>
      <c r="D29" s="22">
        <f>(VLOOKUP(B29,DATA!A:AC,22,FALSE))/1000000</f>
        <v>478.77421802600003</v>
      </c>
      <c r="E29" s="230">
        <f t="shared" si="0"/>
        <v>0.49608767798777331</v>
      </c>
      <c r="F29" s="22">
        <f>(VLOOKUP(B29,DATA!A:AW,8,FALSE))/1</f>
        <v>10.199999999999999</v>
      </c>
      <c r="G29" s="22">
        <f>(VLOOKUP(B29,DATA!A:AX,9,FALSE))/1</f>
        <v>9.9960000000000004</v>
      </c>
      <c r="H29" s="23">
        <f t="shared" si="1"/>
        <v>-0.20399999999999885</v>
      </c>
      <c r="I29" s="22">
        <f>(VLOOKUP(B29,DATA!A:AZ,12,FALSE))/1</f>
        <v>15.884</v>
      </c>
      <c r="J29" s="305">
        <v>1205.5390178339999</v>
      </c>
      <c r="K29" s="269">
        <f t="shared" si="2"/>
        <v>-0.60285464763619445</v>
      </c>
      <c r="L29" s="24">
        <f t="shared" si="3"/>
        <v>1349.272796255091</v>
      </c>
      <c r="M29" s="165">
        <f t="shared" si="4"/>
        <v>1.3980652743291793</v>
      </c>
      <c r="N29" s="226">
        <f t="shared" si="5"/>
        <v>0.11922781120708853</v>
      </c>
      <c r="O29" s="278" t="s">
        <v>330</v>
      </c>
      <c r="P29" s="278" t="str">
        <f>VLOOKUP(B29,DATA!$A$36:$AC$143,29,FALSE)</f>
        <v>'11-03-2018</v>
      </c>
    </row>
    <row r="30" spans="1:16" ht="12.75" x14ac:dyDescent="0.2">
      <c r="A30" s="6" t="s">
        <v>61</v>
      </c>
      <c r="B30" s="7" t="s">
        <v>232</v>
      </c>
      <c r="C30" s="22">
        <f>(VLOOKUP(B30,DATA!A:AT,4,FALSE))/1000000</f>
        <v>1968</v>
      </c>
      <c r="D30" s="22">
        <f>(VLOOKUP(B30,DATA!A:AC,22,FALSE))/1000000</f>
        <v>854.55262791500002</v>
      </c>
      <c r="E30" s="230">
        <f t="shared" si="0"/>
        <v>0.43422389629827235</v>
      </c>
      <c r="F30" s="22">
        <f>(VLOOKUP(B30,DATA!A:AW,8,FALSE))/1</f>
        <v>10.977</v>
      </c>
      <c r="G30" s="22">
        <f>(VLOOKUP(B30,DATA!A:AX,9,FALSE))/1</f>
        <v>9.0619999999999994</v>
      </c>
      <c r="H30" s="23">
        <f t="shared" si="1"/>
        <v>-1.9150000000000009</v>
      </c>
      <c r="I30" s="22">
        <f>(VLOOKUP(B30,DATA!A:AZ,12,FALSE))/1</f>
        <v>12.85</v>
      </c>
      <c r="J30" s="305">
        <v>2441.9153748580002</v>
      </c>
      <c r="K30" s="269">
        <f t="shared" si="2"/>
        <v>-0.65004822168962628</v>
      </c>
      <c r="L30" s="24">
        <f t="shared" si="3"/>
        <v>2408.2846786695454</v>
      </c>
      <c r="M30" s="165">
        <f t="shared" si="4"/>
        <v>1.2237218895678585</v>
      </c>
      <c r="N30" s="226">
        <f t="shared" si="5"/>
        <v>-1.3772261125310457E-2</v>
      </c>
      <c r="O30" s="278" t="s">
        <v>330</v>
      </c>
      <c r="P30" s="278" t="str">
        <f>VLOOKUP(B30,DATA!$A$36:$AC$143,29,FALSE)</f>
        <v>'11-03-2018</v>
      </c>
    </row>
    <row r="31" spans="1:16" ht="12.75" x14ac:dyDescent="0.2">
      <c r="A31" s="6" t="s">
        <v>96</v>
      </c>
      <c r="B31" s="7" t="s">
        <v>233</v>
      </c>
      <c r="C31" s="22">
        <f>(VLOOKUP(B31,DATA!A:AT,4,FALSE))/1000000</f>
        <v>1606</v>
      </c>
      <c r="D31" s="22">
        <f>(VLOOKUP(B31,DATA!A:AC,22,FALSE))/1000000</f>
        <v>678.22846906200004</v>
      </c>
      <c r="E31" s="230">
        <f t="shared" si="0"/>
        <v>0.42230913391158159</v>
      </c>
      <c r="F31" s="22">
        <f>(VLOOKUP(B31,DATA!A:AW,8,FALSE))/1</f>
        <v>11.07</v>
      </c>
      <c r="G31" s="22">
        <f>(VLOOKUP(B31,DATA!A:AX,9,FALSE))/1</f>
        <v>10.481</v>
      </c>
      <c r="H31" s="23">
        <f t="shared" si="1"/>
        <v>-0.58900000000000041</v>
      </c>
      <c r="I31" s="22">
        <f>(VLOOKUP(B31,DATA!A:AZ,12,FALSE))/1</f>
        <v>10.96</v>
      </c>
      <c r="J31" s="305">
        <v>2071.5063849630001</v>
      </c>
      <c r="K31" s="269">
        <f t="shared" si="2"/>
        <v>-0.67259165890810713</v>
      </c>
      <c r="L31" s="24">
        <f t="shared" si="3"/>
        <v>1911.3711400838183</v>
      </c>
      <c r="M31" s="165">
        <f t="shared" si="4"/>
        <v>1.1901439228417299</v>
      </c>
      <c r="N31" s="226">
        <f t="shared" si="5"/>
        <v>-7.7303766013756214E-2</v>
      </c>
      <c r="O31" s="278" t="s">
        <v>330</v>
      </c>
      <c r="P31" s="278" t="str">
        <f>VLOOKUP(B31,DATA!$A$36:$AC$143,29,FALSE)</f>
        <v>'11-03-2018</v>
      </c>
    </row>
    <row r="32" spans="1:16" ht="12.75" x14ac:dyDescent="0.2">
      <c r="A32" s="6" t="s">
        <v>97</v>
      </c>
      <c r="B32" s="7" t="s">
        <v>234</v>
      </c>
      <c r="C32" s="22">
        <f>(VLOOKUP(B32,DATA!A:AT,4,FALSE))/1000000</f>
        <v>1115.7</v>
      </c>
      <c r="D32" s="22">
        <f>(VLOOKUP(B32,DATA!A:AC,22,FALSE))/1000000</f>
        <v>557.75917377400003</v>
      </c>
      <c r="E32" s="230">
        <f t="shared" si="0"/>
        <v>0.4999185926091243</v>
      </c>
      <c r="F32" s="22">
        <f>(VLOOKUP(B32,DATA!A:AW,8,FALSE))/1</f>
        <v>8.2469999999999999</v>
      </c>
      <c r="G32" s="22">
        <f>(VLOOKUP(B32,DATA!A:AX,9,FALSE))/1</f>
        <v>5.7249999999999996</v>
      </c>
      <c r="H32" s="23">
        <f t="shared" si="1"/>
        <v>-2.5220000000000002</v>
      </c>
      <c r="I32" s="22">
        <f>(VLOOKUP(B32,DATA!A:AZ,12,FALSE))/1</f>
        <v>15.87</v>
      </c>
      <c r="J32" s="305">
        <v>1464.4909652819999</v>
      </c>
      <c r="K32" s="269">
        <f t="shared" si="2"/>
        <v>-0.61914468098709041</v>
      </c>
      <c r="L32" s="24">
        <f t="shared" si="3"/>
        <v>1571.8667624540001</v>
      </c>
      <c r="M32" s="165">
        <f t="shared" si="4"/>
        <v>1.4088614882620776</v>
      </c>
      <c r="N32" s="226">
        <f t="shared" si="5"/>
        <v>7.331953540001801E-2</v>
      </c>
      <c r="O32" s="278" t="s">
        <v>330</v>
      </c>
      <c r="P32" s="278" t="str">
        <f>VLOOKUP(B32,DATA!$A$36:$AC$143,29,FALSE)</f>
        <v>'11-03-2018</v>
      </c>
    </row>
    <row r="33" spans="1:16" ht="12.75" x14ac:dyDescent="0.2">
      <c r="A33" s="6" t="s">
        <v>98</v>
      </c>
      <c r="B33" s="7" t="s">
        <v>275</v>
      </c>
      <c r="C33" s="22">
        <f>(VLOOKUP(B33,DATA!A:AT,4,FALSE))/1000000</f>
        <v>882.5</v>
      </c>
      <c r="D33" s="22">
        <f>(VLOOKUP(B33,DATA!A:AC,22,FALSE))/1000000</f>
        <v>498.04349994099999</v>
      </c>
      <c r="E33" s="230">
        <f t="shared" si="0"/>
        <v>0.56435524072634558</v>
      </c>
      <c r="F33" s="22">
        <f>(VLOOKUP(B33,DATA!A:AW,8,FALSE))/1</f>
        <v>10.039999999999999</v>
      </c>
      <c r="G33" s="22">
        <f>(VLOOKUP(B33,DATA!A:AX,9,FALSE))/1</f>
        <v>6.9610000000000003</v>
      </c>
      <c r="H33" s="23">
        <f t="shared" si="1"/>
        <v>-3.0789999999999988</v>
      </c>
      <c r="I33" s="22">
        <f>(VLOOKUP(B33,DATA!A:AZ,12,FALSE))/1</f>
        <v>23.260999999999999</v>
      </c>
      <c r="J33" s="305">
        <v>1177.6245626479999</v>
      </c>
      <c r="K33" s="269">
        <f t="shared" si="2"/>
        <v>-0.57707786017888241</v>
      </c>
      <c r="L33" s="24">
        <f t="shared" si="3"/>
        <v>1403.5771361973636</v>
      </c>
      <c r="M33" s="165">
        <f t="shared" si="4"/>
        <v>1.5904556784106103</v>
      </c>
      <c r="N33" s="226">
        <f t="shared" si="5"/>
        <v>0.19187148495042258</v>
      </c>
      <c r="O33" s="278" t="s">
        <v>330</v>
      </c>
      <c r="P33" s="278" t="str">
        <f>VLOOKUP(B33,DATA!$A$36:$AC$143,29,FALSE)</f>
        <v>'11-03-2018</v>
      </c>
    </row>
    <row r="34" spans="1:16" ht="12.75" x14ac:dyDescent="0.2">
      <c r="A34" s="6" t="s">
        <v>99</v>
      </c>
      <c r="B34" s="7" t="s">
        <v>248</v>
      </c>
      <c r="C34" s="22">
        <f>(VLOOKUP(B34,DATA!A:AT,4,FALSE))/1000000</f>
        <v>821.2</v>
      </c>
      <c r="D34" s="22">
        <f>(VLOOKUP(B34,DATA!A:AC,22,FALSE))/1000000</f>
        <v>324.61857219300003</v>
      </c>
      <c r="E34" s="230">
        <f t="shared" si="0"/>
        <v>0.39529782293351196</v>
      </c>
      <c r="F34" s="22">
        <f>(VLOOKUP(B34,DATA!A:AW,8,FALSE))/1</f>
        <v>7.992</v>
      </c>
      <c r="G34" s="22">
        <f>(VLOOKUP(B34,DATA!A:AX,9,FALSE))/1</f>
        <v>9.2639999999999993</v>
      </c>
      <c r="H34" s="23">
        <f t="shared" si="1"/>
        <v>1.2719999999999994</v>
      </c>
      <c r="I34" s="22">
        <f>(VLOOKUP(B34,DATA!A:AZ,12,FALSE))/1</f>
        <v>13.637</v>
      </c>
      <c r="J34" s="305">
        <v>1098.6942211529999</v>
      </c>
      <c r="K34" s="269">
        <f t="shared" si="2"/>
        <v>-0.70454147665186007</v>
      </c>
      <c r="L34" s="24">
        <f t="shared" si="3"/>
        <v>914.83415799845466</v>
      </c>
      <c r="M34" s="165">
        <f t="shared" si="4"/>
        <v>1.1140211373580791</v>
      </c>
      <c r="N34" s="226">
        <f t="shared" si="5"/>
        <v>-0.16734416147342385</v>
      </c>
      <c r="O34" s="278" t="s">
        <v>330</v>
      </c>
      <c r="P34" s="278" t="str">
        <f>VLOOKUP(B34,DATA!$A$36:$AC$143,29,FALSE)</f>
        <v>'11-03-2018</v>
      </c>
    </row>
    <row r="35" spans="1:16" ht="12.75" x14ac:dyDescent="0.2">
      <c r="A35" s="6" t="s">
        <v>100</v>
      </c>
      <c r="B35" s="7" t="s">
        <v>235</v>
      </c>
      <c r="C35" s="22">
        <f>(VLOOKUP(B35,DATA!A:AT,4,FALSE))/1000000</f>
        <v>2300.6999999999998</v>
      </c>
      <c r="D35" s="22">
        <f>(VLOOKUP(B35,DATA!A:AC,22,FALSE))/1000000</f>
        <v>988.405415909</v>
      </c>
      <c r="E35" s="230">
        <f t="shared" si="0"/>
        <v>0.42961073408484379</v>
      </c>
      <c r="F35" s="22">
        <f>(VLOOKUP(B35,DATA!A:AW,8,FALSE))/1</f>
        <v>11.683999999999999</v>
      </c>
      <c r="G35" s="22">
        <f>(VLOOKUP(B35,DATA!A:AX,9,FALSE))/1</f>
        <v>9.6720000000000006</v>
      </c>
      <c r="H35" s="23">
        <f t="shared" si="1"/>
        <v>-2.0119999999999987</v>
      </c>
      <c r="I35" s="22">
        <f>(VLOOKUP(B35,DATA!A:AZ,12,FALSE))/1</f>
        <v>10.385999999999999</v>
      </c>
      <c r="J35" s="305">
        <v>2907.4417905659993</v>
      </c>
      <c r="K35" s="269">
        <f t="shared" si="2"/>
        <v>-0.66004292188543368</v>
      </c>
      <c r="L35" s="24">
        <f t="shared" si="3"/>
        <v>2785.506172107182</v>
      </c>
      <c r="M35" s="165">
        <f t="shared" si="4"/>
        <v>1.2107211596936507</v>
      </c>
      <c r="N35" s="226">
        <f t="shared" si="5"/>
        <v>-4.1939143495313039E-2</v>
      </c>
      <c r="O35" s="278" t="s">
        <v>330</v>
      </c>
      <c r="P35" s="278" t="str">
        <f>VLOOKUP(B35,DATA!$A$36:$AC$143,29,FALSE)</f>
        <v>'11-03-2018</v>
      </c>
    </row>
    <row r="36" spans="1:16" ht="12.75" x14ac:dyDescent="0.2">
      <c r="A36" s="6" t="s">
        <v>101</v>
      </c>
      <c r="B36" s="7" t="s">
        <v>276</v>
      </c>
      <c r="C36" s="22">
        <f>(VLOOKUP(B36,DATA!A:AT,4,FALSE))/1000000</f>
        <v>606.29999999999995</v>
      </c>
      <c r="D36" s="22">
        <f>(VLOOKUP(B36,DATA!A:AC,22,FALSE))/1000000</f>
        <v>342.98021181300004</v>
      </c>
      <c r="E36" s="230">
        <f t="shared" si="0"/>
        <v>0.56569390040079182</v>
      </c>
      <c r="F36" s="22">
        <f>(VLOOKUP(B36,DATA!A:AW,8,FALSE))/1</f>
        <v>8.4499999999999993</v>
      </c>
      <c r="G36" s="22">
        <f>(VLOOKUP(B36,DATA!A:AX,9,FALSE))/1</f>
        <v>-7.782</v>
      </c>
      <c r="H36" s="23">
        <f t="shared" si="1"/>
        <v>-16.231999999999999</v>
      </c>
      <c r="I36" s="22">
        <f>(VLOOKUP(B36,DATA!A:AZ,12,FALSE))/1</f>
        <v>57.832999999999998</v>
      </c>
      <c r="J36" s="305">
        <v>807.05584526599989</v>
      </c>
      <c r="K36" s="269">
        <f t="shared" si="2"/>
        <v>-0.57502295061135922</v>
      </c>
      <c r="L36" s="24">
        <f t="shared" si="3"/>
        <v>966.58059692754557</v>
      </c>
      <c r="M36" s="165">
        <f t="shared" si="4"/>
        <v>1.5942282647658679</v>
      </c>
      <c r="N36" s="226">
        <f t="shared" si="5"/>
        <v>0.19766259373162393</v>
      </c>
      <c r="O36" s="278" t="s">
        <v>330</v>
      </c>
      <c r="P36" s="278" t="str">
        <f>VLOOKUP(B36,DATA!$A$36:$AC$143,29,FALSE)</f>
        <v>'11-03-2018</v>
      </c>
    </row>
    <row r="37" spans="1:16" ht="12.75" x14ac:dyDescent="0.2">
      <c r="A37" s="6" t="s">
        <v>102</v>
      </c>
      <c r="B37" s="7" t="s">
        <v>236</v>
      </c>
      <c r="C37" s="22">
        <f>(VLOOKUP(B37,DATA!A:AT,4,FALSE))/1000000</f>
        <v>926.3</v>
      </c>
      <c r="D37" s="22">
        <f>(VLOOKUP(B37,DATA!A:AC,22,FALSE))/1000000</f>
        <v>415.52424931500002</v>
      </c>
      <c r="E37" s="230">
        <f t="shared" si="0"/>
        <v>0.44858496093598188</v>
      </c>
      <c r="F37" s="22">
        <f>(VLOOKUP(B37,DATA!A:AW,8,FALSE))/1</f>
        <v>7.7149999999999999</v>
      </c>
      <c r="G37" s="22">
        <f>(VLOOKUP(B37,DATA!A:AX,9,FALSE))/1</f>
        <v>7.3869999999999996</v>
      </c>
      <c r="H37" s="23">
        <f t="shared" si="1"/>
        <v>-0.32800000000000029</v>
      </c>
      <c r="I37" s="22">
        <f>(VLOOKUP(B37,DATA!A:AZ,12,FALSE))/1</f>
        <v>19.725000000000001</v>
      </c>
      <c r="J37" s="305">
        <v>1257.2187986560002</v>
      </c>
      <c r="K37" s="269">
        <f t="shared" si="2"/>
        <v>-0.66948931263260913</v>
      </c>
      <c r="L37" s="24">
        <f t="shared" si="3"/>
        <v>1171.0228844331818</v>
      </c>
      <c r="M37" s="165">
        <f t="shared" si="4"/>
        <v>1.2641939808195854</v>
      </c>
      <c r="N37" s="226">
        <f t="shared" si="5"/>
        <v>-6.8560790146443923E-2</v>
      </c>
      <c r="O37" s="278" t="s">
        <v>330</v>
      </c>
      <c r="P37" s="278" t="str">
        <f>VLOOKUP(B37,DATA!$A$36:$AC$143,29,FALSE)</f>
        <v>'11-03-2018</v>
      </c>
    </row>
    <row r="38" spans="1:16" ht="12.75" x14ac:dyDescent="0.2">
      <c r="A38" s="6" t="s">
        <v>103</v>
      </c>
      <c r="B38" s="7" t="s">
        <v>277</v>
      </c>
      <c r="C38" s="22">
        <f>(VLOOKUP(B38,DATA!A:AT,4,FALSE))/1000000</f>
        <v>1388.7</v>
      </c>
      <c r="D38" s="22">
        <f>(VLOOKUP(B38,DATA!A:AC,22,FALSE))/1000000</f>
        <v>616.62965099600001</v>
      </c>
      <c r="E38" s="230">
        <f t="shared" si="0"/>
        <v>0.44403373730539353</v>
      </c>
      <c r="F38" s="22">
        <f>(VLOOKUP(B38,DATA!A:AW,8,FALSE))/1</f>
        <v>10.923999999999999</v>
      </c>
      <c r="G38" s="22">
        <f>(VLOOKUP(B38,DATA!A:AX,9,FALSE))/1</f>
        <v>13.657</v>
      </c>
      <c r="H38" s="23">
        <f t="shared" si="1"/>
        <v>2.7330000000000005</v>
      </c>
      <c r="I38" s="22">
        <f>(VLOOKUP(B38,DATA!A:AZ,12,FALSE))/1</f>
        <v>15.898</v>
      </c>
      <c r="J38" s="305">
        <v>1764.459658642</v>
      </c>
      <c r="K38" s="269">
        <f t="shared" si="2"/>
        <v>-0.65052777037102494</v>
      </c>
      <c r="L38" s="24">
        <f t="shared" si="3"/>
        <v>1737.7744709887272</v>
      </c>
      <c r="M38" s="165">
        <f t="shared" si="4"/>
        <v>1.2513678051333816</v>
      </c>
      <c r="N38" s="226">
        <f t="shared" si="5"/>
        <v>-1.5123716500161194E-2</v>
      </c>
      <c r="O38" s="278" t="s">
        <v>330</v>
      </c>
      <c r="P38" s="278" t="str">
        <f>VLOOKUP(B38,DATA!$A$36:$AC$143,29,FALSE)</f>
        <v>'11-03-2018</v>
      </c>
    </row>
    <row r="39" spans="1:16" ht="12.75" x14ac:dyDescent="0.2">
      <c r="A39" s="6" t="s">
        <v>104</v>
      </c>
      <c r="B39" s="7" t="s">
        <v>278</v>
      </c>
      <c r="C39" s="22">
        <f>(VLOOKUP(B39,DATA!A:AT,4,FALSE))/1000000</f>
        <v>950</v>
      </c>
      <c r="D39" s="22">
        <f>(VLOOKUP(B39,DATA!A:AC,22,FALSE))/1000000</f>
        <v>499.25136732099998</v>
      </c>
      <c r="E39" s="230">
        <f t="shared" si="0"/>
        <v>0.52552775507473681</v>
      </c>
      <c r="F39" s="22">
        <f>(VLOOKUP(B39,DATA!A:AW,8,FALSE))/1</f>
        <v>9.423</v>
      </c>
      <c r="G39" s="22">
        <f>(VLOOKUP(B39,DATA!A:AX,9,FALSE))/1</f>
        <v>8.6669999999999998</v>
      </c>
      <c r="H39" s="23">
        <f t="shared" si="1"/>
        <v>-0.75600000000000023</v>
      </c>
      <c r="I39" s="22">
        <f>(VLOOKUP(B39,DATA!A:AZ,12,FALSE))/1</f>
        <v>17.033999999999999</v>
      </c>
      <c r="J39" s="305">
        <v>1457.4845110839997</v>
      </c>
      <c r="K39" s="269">
        <f t="shared" si="2"/>
        <v>-0.6574568281691836</v>
      </c>
      <c r="L39" s="24">
        <f t="shared" si="3"/>
        <v>1406.9811260864544</v>
      </c>
      <c r="M39" s="165">
        <f t="shared" si="4"/>
        <v>1.4810327643015311</v>
      </c>
      <c r="N39" s="226">
        <f t="shared" si="5"/>
        <v>-3.4651061204062826E-2</v>
      </c>
      <c r="O39" s="278" t="s">
        <v>330</v>
      </c>
      <c r="P39" s="278" t="str">
        <f>VLOOKUP(B39,DATA!$A$36:$AC$143,29,FALSE)</f>
        <v>'11-03-2018</v>
      </c>
    </row>
    <row r="40" spans="1:16" ht="12.75" x14ac:dyDescent="0.2">
      <c r="A40" s="6" t="s">
        <v>105</v>
      </c>
      <c r="B40" s="7" t="s">
        <v>279</v>
      </c>
      <c r="C40" s="22">
        <f>(VLOOKUP(B40,DATA!A:AT,4,FALSE))/1000000</f>
        <v>549.20000000000005</v>
      </c>
      <c r="D40" s="22">
        <f>(VLOOKUP(B40,DATA!A:AC,22,FALSE))/1000000</f>
        <v>259.11600909099997</v>
      </c>
      <c r="E40" s="230">
        <f t="shared" si="0"/>
        <v>0.47180628020939541</v>
      </c>
      <c r="F40" s="22">
        <f>(VLOOKUP(B40,DATA!A:AW,8,FALSE))/1</f>
        <v>14.922000000000001</v>
      </c>
      <c r="G40" s="22">
        <f>(VLOOKUP(B40,DATA!A:AX,9,FALSE))/1</f>
        <v>17.606000000000002</v>
      </c>
      <c r="H40" s="23">
        <f t="shared" si="1"/>
        <v>2.6840000000000011</v>
      </c>
      <c r="I40" s="22">
        <f>(VLOOKUP(B40,DATA!A:AZ,12,FALSE))/1</f>
        <v>21.951000000000001</v>
      </c>
      <c r="J40" s="305">
        <v>714.01491588999988</v>
      </c>
      <c r="K40" s="269">
        <f t="shared" si="2"/>
        <v>-0.63710000544173639</v>
      </c>
      <c r="L40" s="24">
        <f t="shared" si="3"/>
        <v>730.2360256200908</v>
      </c>
      <c r="M40" s="165">
        <f t="shared" si="4"/>
        <v>1.3296358805901143</v>
      </c>
      <c r="N40" s="226">
        <f t="shared" si="5"/>
        <v>2.2718166482379083E-2</v>
      </c>
      <c r="O40" s="278" t="s">
        <v>330</v>
      </c>
      <c r="P40" s="278" t="str">
        <f>VLOOKUP(B40,DATA!$A$36:$AC$143,29,FALSE)</f>
        <v>'11-03-2018</v>
      </c>
    </row>
    <row r="41" spans="1:16" ht="12.75" x14ac:dyDescent="0.2">
      <c r="A41" s="6" t="s">
        <v>62</v>
      </c>
      <c r="B41" s="7" t="s">
        <v>280</v>
      </c>
      <c r="C41" s="22">
        <f>(VLOOKUP(B41,DATA!A:AT,4,FALSE))/1000000</f>
        <v>642</v>
      </c>
      <c r="D41" s="22">
        <f>(VLOOKUP(B41,DATA!A:AC,22,FALSE))/1000000</f>
        <v>310.14591521799997</v>
      </c>
      <c r="E41" s="230">
        <f t="shared" si="0"/>
        <v>0.48309332588473514</v>
      </c>
      <c r="F41" s="22">
        <f>(VLOOKUP(B41,DATA!A:AW,8,FALSE))/1</f>
        <v>9.0749999999999993</v>
      </c>
      <c r="G41" s="22">
        <f>(VLOOKUP(B41,DATA!A:AX,9,FALSE))/1</f>
        <v>7.7030000000000003</v>
      </c>
      <c r="H41" s="23">
        <f t="shared" si="1"/>
        <v>-1.371999999999999</v>
      </c>
      <c r="I41" s="22">
        <f>(VLOOKUP(B41,DATA!A:AZ,12,FALSE))/1</f>
        <v>24.134</v>
      </c>
      <c r="J41" s="305">
        <v>818.17402887300011</v>
      </c>
      <c r="K41" s="269">
        <f t="shared" si="2"/>
        <v>-0.62092916143376886</v>
      </c>
      <c r="L41" s="24">
        <f t="shared" si="3"/>
        <v>874.04757925072715</v>
      </c>
      <c r="M41" s="165">
        <f t="shared" si="4"/>
        <v>1.3614448274933444</v>
      </c>
      <c r="N41" s="226">
        <f t="shared" si="5"/>
        <v>6.8290545050287754E-2</v>
      </c>
      <c r="O41" s="278" t="s">
        <v>330</v>
      </c>
      <c r="P41" s="278" t="str">
        <f>VLOOKUP(B41,DATA!$A$36:$AC$143,29,FALSE)</f>
        <v>'11-03-2018</v>
      </c>
    </row>
    <row r="42" spans="1:16" ht="12.75" x14ac:dyDescent="0.2">
      <c r="A42" s="6" t="s">
        <v>106</v>
      </c>
      <c r="B42" s="7" t="s">
        <v>281</v>
      </c>
      <c r="C42" s="22">
        <f>(VLOOKUP(B42,DATA!A:AT,4,FALSE))/1000000</f>
        <v>785.2</v>
      </c>
      <c r="D42" s="22">
        <f>(VLOOKUP(B42,DATA!A:AC,22,FALSE))/1000000</f>
        <v>437.20557211799996</v>
      </c>
      <c r="E42" s="230">
        <f t="shared" si="0"/>
        <v>0.55680791151044307</v>
      </c>
      <c r="F42" s="22">
        <f>(VLOOKUP(B42,DATA!A:AW,8,FALSE))/1</f>
        <v>12.696</v>
      </c>
      <c r="G42" s="22">
        <f>(VLOOKUP(B42,DATA!A:AX,9,FALSE))/1</f>
        <v>12.946999999999999</v>
      </c>
      <c r="H42" s="23">
        <f t="shared" si="1"/>
        <v>0.25099999999999945</v>
      </c>
      <c r="I42" s="22">
        <f>(VLOOKUP(B42,DATA!A:AZ,12,FALSE))/1</f>
        <v>20.105</v>
      </c>
      <c r="J42" s="305">
        <v>1106.3566382709998</v>
      </c>
      <c r="K42" s="269">
        <f t="shared" si="2"/>
        <v>-0.60482401696322874</v>
      </c>
      <c r="L42" s="24">
        <f t="shared" si="3"/>
        <v>1232.1247941507272</v>
      </c>
      <c r="M42" s="165">
        <f t="shared" si="4"/>
        <v>1.5691859324385216</v>
      </c>
      <c r="N42" s="226">
        <f t="shared" si="5"/>
        <v>0.11367777037635554</v>
      </c>
      <c r="O42" s="278" t="s">
        <v>330</v>
      </c>
      <c r="P42" s="278" t="str">
        <f>VLOOKUP(B42,DATA!$A$36:$AC$143,29,FALSE)</f>
        <v>'11-03-2018</v>
      </c>
    </row>
    <row r="43" spans="1:16" ht="12.75" x14ac:dyDescent="0.2">
      <c r="A43" s="6" t="s">
        <v>107</v>
      </c>
      <c r="B43" s="7" t="s">
        <v>249</v>
      </c>
      <c r="C43" s="22">
        <f>(VLOOKUP(B43,DATA!A:AT,4,FALSE))/1000000</f>
        <v>2353.8000000000002</v>
      </c>
      <c r="D43" s="22">
        <f>(VLOOKUP(B43,DATA!A:AC,22,FALSE))/1000000</f>
        <v>993.51933335599995</v>
      </c>
      <c r="E43" s="230">
        <f t="shared" si="0"/>
        <v>0.42209165322287362</v>
      </c>
      <c r="F43" s="22">
        <f>(VLOOKUP(B43,DATA!A:AW,8,FALSE))/1</f>
        <v>12.964</v>
      </c>
      <c r="G43" s="22">
        <f>(VLOOKUP(B43,DATA!A:AX,9,FALSE))/1</f>
        <v>15.481999999999999</v>
      </c>
      <c r="H43" s="23">
        <f t="shared" si="1"/>
        <v>2.5179999999999989</v>
      </c>
      <c r="I43" s="22">
        <f>(VLOOKUP(B43,DATA!A:AZ,12,FALSE))/1</f>
        <v>14.462</v>
      </c>
      <c r="J43" s="305">
        <v>2983.9269813609994</v>
      </c>
      <c r="K43" s="269">
        <f t="shared" si="2"/>
        <v>-0.66704301426878554</v>
      </c>
      <c r="L43" s="24">
        <f t="shared" si="3"/>
        <v>2799.918121276</v>
      </c>
      <c r="M43" s="165">
        <f t="shared" si="4"/>
        <v>1.1895310227190075</v>
      </c>
      <c r="N43" s="226">
        <f t="shared" si="5"/>
        <v>-6.1666676575668468E-2</v>
      </c>
      <c r="O43" s="278" t="s">
        <v>330</v>
      </c>
      <c r="P43" s="278" t="str">
        <f>VLOOKUP(B43,DATA!$A$36:$AC$143,29,FALSE)</f>
        <v>'11-03-2018</v>
      </c>
    </row>
    <row r="44" spans="1:16" ht="12.75" x14ac:dyDescent="0.2">
      <c r="A44" s="6" t="s">
        <v>108</v>
      </c>
      <c r="B44" s="7" t="s">
        <v>282</v>
      </c>
      <c r="C44" s="22">
        <f>(VLOOKUP(B44,DATA!A:AT,4,FALSE))/1000000</f>
        <v>588.79999999999995</v>
      </c>
      <c r="D44" s="22">
        <f>(VLOOKUP(B44,DATA!A:AC,22,FALSE))/1000000</f>
        <v>307.69262773100002</v>
      </c>
      <c r="E44" s="230">
        <f t="shared" si="0"/>
        <v>0.52257579438009516</v>
      </c>
      <c r="F44" s="22">
        <f>(VLOOKUP(B44,DATA!A:AW,8,FALSE))/1</f>
        <v>8.4510000000000005</v>
      </c>
      <c r="G44" s="22">
        <f>(VLOOKUP(B44,DATA!A:AX,9,FALSE))/1</f>
        <v>7.9249999999999998</v>
      </c>
      <c r="H44" s="23">
        <f t="shared" si="1"/>
        <v>-0.52600000000000069</v>
      </c>
      <c r="I44" s="22">
        <f>(VLOOKUP(B44,DATA!A:AZ,12,FALSE))/1</f>
        <v>18.606999999999999</v>
      </c>
      <c r="J44" s="305">
        <v>853.38390248799999</v>
      </c>
      <c r="K44" s="269">
        <f t="shared" si="2"/>
        <v>-0.6394440686847539</v>
      </c>
      <c r="L44" s="24">
        <f t="shared" si="3"/>
        <v>867.13376906009091</v>
      </c>
      <c r="M44" s="165">
        <f t="shared" si="4"/>
        <v>1.4727136023439045</v>
      </c>
      <c r="N44" s="226">
        <f t="shared" si="5"/>
        <v>1.6112170070239015E-2</v>
      </c>
      <c r="O44" s="278" t="s">
        <v>330</v>
      </c>
      <c r="P44" s="278" t="str">
        <f>VLOOKUP(B44,DATA!$A$36:$AC$143,29,FALSE)</f>
        <v>'11-03-2018</v>
      </c>
    </row>
    <row r="45" spans="1:16" ht="12.75" x14ac:dyDescent="0.2">
      <c r="A45" s="6" t="s">
        <v>109</v>
      </c>
      <c r="B45" s="7" t="s">
        <v>283</v>
      </c>
      <c r="C45" s="22">
        <f>(VLOOKUP(B45,DATA!A:AT,4,FALSE))/1000000</f>
        <v>819.5</v>
      </c>
      <c r="D45" s="22">
        <f>(VLOOKUP(B45,DATA!A:AC,22,FALSE))/1000000</f>
        <v>362.55513353500004</v>
      </c>
      <c r="E45" s="230">
        <f t="shared" si="0"/>
        <v>0.44241016904820019</v>
      </c>
      <c r="F45" s="22">
        <f>(VLOOKUP(B45,DATA!A:AW,8,FALSE))/1</f>
        <v>8.0009999999999994</v>
      </c>
      <c r="G45" s="22">
        <f>(VLOOKUP(B45,DATA!A:AX,9,FALSE))/1</f>
        <v>7.67</v>
      </c>
      <c r="H45" s="23">
        <f t="shared" si="1"/>
        <v>-0.33099999999999952</v>
      </c>
      <c r="I45" s="22">
        <f>(VLOOKUP(B45,DATA!A:AZ,12,FALSE))/1</f>
        <v>24.300999999999998</v>
      </c>
      <c r="J45" s="305">
        <v>992.38559335399998</v>
      </c>
      <c r="K45" s="269">
        <f t="shared" si="2"/>
        <v>-0.63466304230630777</v>
      </c>
      <c r="L45" s="24">
        <f t="shared" si="3"/>
        <v>1021.7462854168182</v>
      </c>
      <c r="M45" s="165">
        <f t="shared" si="4"/>
        <v>1.2467922945903822</v>
      </c>
      <c r="N45" s="226">
        <f t="shared" si="5"/>
        <v>2.9585971682223693E-2</v>
      </c>
      <c r="O45" s="278" t="s">
        <v>330</v>
      </c>
      <c r="P45" s="278" t="str">
        <f>VLOOKUP(B45,DATA!$A$36:$AC$143,29,FALSE)</f>
        <v>'11-03-2018</v>
      </c>
    </row>
    <row r="46" spans="1:16" ht="12.75" x14ac:dyDescent="0.2">
      <c r="A46" s="6" t="s">
        <v>110</v>
      </c>
      <c r="B46" s="7" t="s">
        <v>237</v>
      </c>
      <c r="C46" s="22">
        <f>(VLOOKUP(B46,DATA!A:AT,4,FALSE))/1000000</f>
        <v>724.2</v>
      </c>
      <c r="D46" s="22">
        <f>(VLOOKUP(B46,DATA!A:AC,22,FALSE))/1000000</f>
        <v>489.551675671</v>
      </c>
      <c r="E46" s="230">
        <f t="shared" si="0"/>
        <v>0.67598961015051084</v>
      </c>
      <c r="F46" s="22">
        <f>(VLOOKUP(B46,DATA!A:AW,8,FALSE))/1</f>
        <v>8.5090000000000003</v>
      </c>
      <c r="G46" s="22">
        <f>(VLOOKUP(B46,DATA!A:AX,9,FALSE))/1</f>
        <v>6.75</v>
      </c>
      <c r="H46" s="23">
        <f t="shared" si="1"/>
        <v>-1.7590000000000003</v>
      </c>
      <c r="I46" s="22">
        <f>(VLOOKUP(B46,DATA!A:AZ,12,FALSE))/1</f>
        <v>25.952999999999999</v>
      </c>
      <c r="J46" s="305">
        <v>954.26565080299997</v>
      </c>
      <c r="K46" s="269">
        <f t="shared" si="2"/>
        <v>-0.486985961132469</v>
      </c>
      <c r="L46" s="24">
        <f t="shared" si="3"/>
        <v>1379.6456314364546</v>
      </c>
      <c r="M46" s="165">
        <f t="shared" si="4"/>
        <v>1.9050616286059852</v>
      </c>
      <c r="N46" s="226">
        <f t="shared" si="5"/>
        <v>0.44576683680849649</v>
      </c>
      <c r="O46" s="278" t="s">
        <v>330</v>
      </c>
      <c r="P46" s="278" t="str">
        <f>VLOOKUP(B46,DATA!$A$36:$AC$143,29,FALSE)</f>
        <v>'11-03-2018</v>
      </c>
    </row>
    <row r="47" spans="1:16" ht="12.75" x14ac:dyDescent="0.2">
      <c r="A47" s="6" t="s">
        <v>111</v>
      </c>
      <c r="B47" s="7" t="s">
        <v>284</v>
      </c>
      <c r="C47" s="22">
        <f>(VLOOKUP(B47,DATA!A:AT,4,FALSE))/1000000</f>
        <v>324</v>
      </c>
      <c r="D47" s="22">
        <f>(VLOOKUP(B47,DATA!A:AC,22,FALSE))/1000000</f>
        <v>153.54301447099999</v>
      </c>
      <c r="E47" s="230">
        <f t="shared" si="0"/>
        <v>0.47389819281172835</v>
      </c>
      <c r="F47" s="22">
        <f>(VLOOKUP(B47,DATA!A:AW,8,FALSE))/1</f>
        <v>10.180999999999999</v>
      </c>
      <c r="G47" s="22">
        <f>(VLOOKUP(B47,DATA!A:AX,9,FALSE))/1</f>
        <v>7.2149999999999999</v>
      </c>
      <c r="H47" s="23">
        <f t="shared" si="1"/>
        <v>-2.9659999999999993</v>
      </c>
      <c r="I47" s="22">
        <f>(VLOOKUP(B47,DATA!A:AZ,12,FALSE))/1</f>
        <v>32.054000000000002</v>
      </c>
      <c r="J47" s="305">
        <v>465.00952810400008</v>
      </c>
      <c r="K47" s="269">
        <f t="shared" si="2"/>
        <v>-0.66980673471993923</v>
      </c>
      <c r="L47" s="24">
        <f t="shared" si="3"/>
        <v>432.71213169099997</v>
      </c>
      <c r="M47" s="165">
        <f t="shared" si="4"/>
        <v>1.3355312706512346</v>
      </c>
      <c r="N47" s="226">
        <f t="shared" si="5"/>
        <v>-6.9455343301646835E-2</v>
      </c>
      <c r="O47" s="278" t="s">
        <v>330</v>
      </c>
      <c r="P47" s="278" t="str">
        <f>VLOOKUP(B47,DATA!$A$36:$AC$143,29,FALSE)</f>
        <v>'11-03-2018</v>
      </c>
    </row>
    <row r="48" spans="1:16" ht="12.75" x14ac:dyDescent="0.2">
      <c r="A48" s="6" t="s">
        <v>112</v>
      </c>
      <c r="B48" s="7" t="s">
        <v>238</v>
      </c>
      <c r="C48" s="22">
        <f>(VLOOKUP(B48,DATA!A:AT,4,FALSE))/1000000</f>
        <v>2480.3000000000002</v>
      </c>
      <c r="D48" s="22">
        <f>(VLOOKUP(B48,DATA!A:AC,22,FALSE))/1000000</f>
        <v>1054.2938219929999</v>
      </c>
      <c r="E48" s="230">
        <f t="shared" si="0"/>
        <v>0.42506705720799898</v>
      </c>
      <c r="F48" s="22">
        <f>(VLOOKUP(B48,DATA!A:AW,8,FALSE))/1</f>
        <v>11.433999999999999</v>
      </c>
      <c r="G48" s="22">
        <f>(VLOOKUP(B48,DATA!A:AX,9,FALSE))/1</f>
        <v>9.0500000000000007</v>
      </c>
      <c r="H48" s="23">
        <f t="shared" si="1"/>
        <v>-2.3839999999999986</v>
      </c>
      <c r="I48" s="22">
        <f>(VLOOKUP(B48,DATA!A:AZ,12,FALSE))/1</f>
        <v>12.476000000000001</v>
      </c>
      <c r="J48" s="305">
        <v>3142.852792707999</v>
      </c>
      <c r="K48" s="269">
        <f t="shared" si="2"/>
        <v>-0.66454241050069007</v>
      </c>
      <c r="L48" s="24">
        <f t="shared" si="3"/>
        <v>2971.191680162091</v>
      </c>
      <c r="M48" s="165">
        <f t="shared" si="4"/>
        <v>1.1979162521316336</v>
      </c>
      <c r="N48" s="226">
        <f t="shared" si="5"/>
        <v>-5.4619520501944491E-2</v>
      </c>
      <c r="O48" s="278" t="s">
        <v>330</v>
      </c>
      <c r="P48" s="278" t="str">
        <f>VLOOKUP(B48,DATA!$A$36:$AC$143,29,FALSE)</f>
        <v>'11-03-2018</v>
      </c>
    </row>
    <row r="49" spans="1:16" ht="12.75" x14ac:dyDescent="0.2">
      <c r="A49" s="6" t="s">
        <v>113</v>
      </c>
      <c r="B49" s="7" t="s">
        <v>285</v>
      </c>
      <c r="C49" s="22">
        <f>(VLOOKUP(B49,DATA!A:AT,4,FALSE))/1000000</f>
        <v>1290.5</v>
      </c>
      <c r="D49" s="22">
        <f>(VLOOKUP(B49,DATA!A:AC,22,FALSE))/1000000</f>
        <v>607.74338538399991</v>
      </c>
      <c r="E49" s="230">
        <f t="shared" si="0"/>
        <v>0.47093636992173571</v>
      </c>
      <c r="F49" s="22">
        <f>(VLOOKUP(B49,DATA!A:AW,8,FALSE))/1</f>
        <v>11.12</v>
      </c>
      <c r="G49" s="22">
        <f>(VLOOKUP(B49,DATA!A:AX,9,FALSE))/1</f>
        <v>9.5009999999999994</v>
      </c>
      <c r="H49" s="23">
        <f t="shared" si="1"/>
        <v>-1.6189999999999998</v>
      </c>
      <c r="I49" s="22">
        <f>(VLOOKUP(B49,DATA!A:AZ,12,FALSE))/1</f>
        <v>17.207999999999998</v>
      </c>
      <c r="J49" s="305">
        <v>1597.0022025769997</v>
      </c>
      <c r="K49" s="269">
        <f t="shared" si="2"/>
        <v>-0.61944737182997245</v>
      </c>
      <c r="L49" s="24">
        <f t="shared" si="3"/>
        <v>1712.7313588094544</v>
      </c>
      <c r="M49" s="165">
        <f t="shared" si="4"/>
        <v>1.3271843152339824</v>
      </c>
      <c r="N49" s="226">
        <f t="shared" si="5"/>
        <v>7.2466497570077559E-2</v>
      </c>
      <c r="O49" s="278" t="s">
        <v>330</v>
      </c>
      <c r="P49" s="278" t="str">
        <f>VLOOKUP(B49,DATA!$A$36:$AC$143,29,FALSE)</f>
        <v>'11-03-2018</v>
      </c>
    </row>
    <row r="50" spans="1:16" ht="12.75" x14ac:dyDescent="0.2">
      <c r="A50" s="6" t="s">
        <v>114</v>
      </c>
      <c r="B50" s="7" t="s">
        <v>239</v>
      </c>
      <c r="C50" s="22">
        <f>(VLOOKUP(B50,DATA!A:AT,4,FALSE))/1000000</f>
        <v>1860.4</v>
      </c>
      <c r="D50" s="22">
        <f>(VLOOKUP(B50,DATA!A:AC,22,FALSE))/1000000</f>
        <v>763.03821685299999</v>
      </c>
      <c r="E50" s="230">
        <f t="shared" si="0"/>
        <v>0.4101473967173726</v>
      </c>
      <c r="F50" s="22">
        <f>(VLOOKUP(B50,DATA!A:AW,8,FALSE))/1</f>
        <v>11.555999999999999</v>
      </c>
      <c r="G50" s="22">
        <f>(VLOOKUP(B50,DATA!A:AX,9,FALSE))/1</f>
        <v>11.247999999999999</v>
      </c>
      <c r="H50" s="23">
        <f t="shared" si="1"/>
        <v>-0.30799999999999983</v>
      </c>
      <c r="I50" s="22">
        <f>(VLOOKUP(B50,DATA!A:AZ,12,FALSE))/1</f>
        <v>14.695</v>
      </c>
      <c r="J50" s="305">
        <v>2511.9745092929998</v>
      </c>
      <c r="K50" s="269">
        <f t="shared" si="2"/>
        <v>-0.69623966563746753</v>
      </c>
      <c r="L50" s="24">
        <f t="shared" si="3"/>
        <v>2150.3804293130001</v>
      </c>
      <c r="M50" s="165">
        <f t="shared" si="4"/>
        <v>1.1558699362035048</v>
      </c>
      <c r="N50" s="226">
        <f t="shared" si="5"/>
        <v>-0.14394814861468119</v>
      </c>
      <c r="O50" s="278" t="s">
        <v>330</v>
      </c>
      <c r="P50" s="278" t="str">
        <f>VLOOKUP(B50,DATA!$A$36:$AC$143,29,FALSE)</f>
        <v>'11-03-2018</v>
      </c>
    </row>
    <row r="51" spans="1:16" ht="12.75" x14ac:dyDescent="0.2">
      <c r="A51" s="6" t="s">
        <v>115</v>
      </c>
      <c r="B51" s="7" t="s">
        <v>240</v>
      </c>
      <c r="C51" s="22">
        <f>(VLOOKUP(B51,DATA!A:AT,4,FALSE))/1000000</f>
        <v>1339.2</v>
      </c>
      <c r="D51" s="22">
        <f>(VLOOKUP(B51,DATA!A:AC,22,FALSE))/1000000</f>
        <v>583.06347941499996</v>
      </c>
      <c r="E51" s="230">
        <f t="shared" si="0"/>
        <v>0.43538192907332729</v>
      </c>
      <c r="F51" s="22">
        <f>(VLOOKUP(B51,DATA!A:AW,8,FALSE))/1</f>
        <v>11.026999999999999</v>
      </c>
      <c r="G51" s="22">
        <f>(VLOOKUP(B51,DATA!A:AX,9,FALSE))/1</f>
        <v>9.6780000000000008</v>
      </c>
      <c r="H51" s="23">
        <f t="shared" si="1"/>
        <v>-1.3489999999999984</v>
      </c>
      <c r="I51" s="22">
        <f>(VLOOKUP(B51,DATA!A:AZ,12,FALSE))/1</f>
        <v>15.808999999999999</v>
      </c>
      <c r="J51" s="305">
        <v>1729.614280298</v>
      </c>
      <c r="K51" s="269">
        <f t="shared" si="2"/>
        <v>-0.66289392608706821</v>
      </c>
      <c r="L51" s="24">
        <f t="shared" si="3"/>
        <v>1643.1788965331816</v>
      </c>
      <c r="M51" s="165">
        <f t="shared" si="4"/>
        <v>1.2269854364793769</v>
      </c>
      <c r="N51" s="226">
        <f t="shared" si="5"/>
        <v>-4.9973791699919494E-2</v>
      </c>
      <c r="O51" s="278" t="s">
        <v>330</v>
      </c>
      <c r="P51" s="278" t="str">
        <f>VLOOKUP(B51,DATA!$A$36:$AC$143,29,FALSE)</f>
        <v>'11-03-2018</v>
      </c>
    </row>
    <row r="52" spans="1:16" ht="12.75" x14ac:dyDescent="0.2">
      <c r="A52" s="6" t="s">
        <v>63</v>
      </c>
      <c r="B52" s="7" t="s">
        <v>314</v>
      </c>
      <c r="C52" s="22">
        <f>(VLOOKUP(B52,DATA!A:AT,4,FALSE))/1000000</f>
        <v>801.1</v>
      </c>
      <c r="D52" s="22">
        <f>(VLOOKUP(B52,DATA!A:AC,22,FALSE))/1000000</f>
        <v>347.87152739099997</v>
      </c>
      <c r="E52" s="230">
        <f t="shared" si="0"/>
        <v>0.43424232604044433</v>
      </c>
      <c r="F52" s="22">
        <f>(VLOOKUP(B52,DATA!A:AW,8,FALSE))/1</f>
        <v>9.6460000000000008</v>
      </c>
      <c r="G52" s="22">
        <f>(VLOOKUP(B52,DATA!A:AX,9,FALSE))/1</f>
        <v>9.8119999999999994</v>
      </c>
      <c r="H52" s="23">
        <f t="shared" si="1"/>
        <v>0.16599999999999859</v>
      </c>
      <c r="I52" s="22">
        <f>(VLOOKUP(B52,DATA!A:AZ,12,FALSE))/1</f>
        <v>14.406000000000001</v>
      </c>
      <c r="J52" s="305">
        <v>976.89761602099986</v>
      </c>
      <c r="K52" s="269">
        <f t="shared" si="2"/>
        <v>-0.64390175420028672</v>
      </c>
      <c r="L52" s="24">
        <f t="shared" si="3"/>
        <v>980.36521355645436</v>
      </c>
      <c r="M52" s="165">
        <f t="shared" si="4"/>
        <v>1.2237738279321613</v>
      </c>
      <c r="N52" s="226">
        <f t="shared" si="5"/>
        <v>3.5496017991919846E-3</v>
      </c>
      <c r="O52" s="278" t="s">
        <v>330</v>
      </c>
      <c r="P52" s="278" t="str">
        <f>VLOOKUP(B52,DATA!$A$36:$AC$143,29,FALSE)</f>
        <v>'11-03-2018</v>
      </c>
    </row>
    <row r="53" spans="1:16" ht="12.75" x14ac:dyDescent="0.2">
      <c r="A53" s="6" t="s">
        <v>64</v>
      </c>
      <c r="B53" s="7" t="s">
        <v>286</v>
      </c>
      <c r="C53" s="22">
        <f>(VLOOKUP(B53,DATA!A:AT,4,FALSE))/1000000</f>
        <v>713.1</v>
      </c>
      <c r="D53" s="22">
        <f>(VLOOKUP(B53,DATA!A:AC,22,FALSE))/1000000</f>
        <v>278.61766520099997</v>
      </c>
      <c r="E53" s="230">
        <f t="shared" si="0"/>
        <v>0.39071331538493892</v>
      </c>
      <c r="F53" s="22">
        <f>(VLOOKUP(B53,DATA!A:AW,8,FALSE))/1</f>
        <v>9.4830000000000005</v>
      </c>
      <c r="G53" s="22">
        <f>(VLOOKUP(B53,DATA!A:AX,9,FALSE))/1</f>
        <v>6.851</v>
      </c>
      <c r="H53" s="23">
        <f t="shared" si="1"/>
        <v>-2.6320000000000006</v>
      </c>
      <c r="I53" s="22">
        <f>(VLOOKUP(B53,DATA!A:AZ,12,FALSE))/1</f>
        <v>20.427</v>
      </c>
      <c r="J53" s="305">
        <v>877.77729292100014</v>
      </c>
      <c r="K53" s="269">
        <f t="shared" si="2"/>
        <v>-0.68258729469540336</v>
      </c>
      <c r="L53" s="24">
        <f t="shared" si="3"/>
        <v>785.19523829372713</v>
      </c>
      <c r="M53" s="165">
        <f t="shared" si="4"/>
        <v>1.1011011615393733</v>
      </c>
      <c r="N53" s="226">
        <f t="shared" si="5"/>
        <v>-0.10547328505068242</v>
      </c>
      <c r="O53" s="278" t="s">
        <v>330</v>
      </c>
      <c r="P53" s="278" t="str">
        <f>VLOOKUP(B53,DATA!$A$36:$AC$143,29,FALSE)</f>
        <v>'11-03-2018</v>
      </c>
    </row>
    <row r="54" spans="1:16" ht="12.75" x14ac:dyDescent="0.2">
      <c r="A54" s="6" t="s">
        <v>116</v>
      </c>
      <c r="B54" s="7" t="s">
        <v>287</v>
      </c>
      <c r="C54" s="22">
        <f>(VLOOKUP(B54,DATA!A:AT,4,FALSE))/1000000</f>
        <v>1417.2</v>
      </c>
      <c r="D54" s="22">
        <f>(VLOOKUP(B54,DATA!A:AC,22,FALSE))/1000000</f>
        <v>473.27655049199996</v>
      </c>
      <c r="E54" s="230">
        <f t="shared" si="0"/>
        <v>0.33395184200677386</v>
      </c>
      <c r="F54" s="22">
        <f>(VLOOKUP(B54,DATA!A:AW,8,FALSE))/1</f>
        <v>10.599</v>
      </c>
      <c r="G54" s="22">
        <f>(VLOOKUP(B54,DATA!A:AX,9,FALSE))/1</f>
        <v>7.8310000000000004</v>
      </c>
      <c r="H54" s="23">
        <f t="shared" si="1"/>
        <v>-2.7679999999999998</v>
      </c>
      <c r="I54" s="22">
        <f>(VLOOKUP(B54,DATA!A:AZ,12,FALSE))/1</f>
        <v>16.739999999999998</v>
      </c>
      <c r="J54" s="305">
        <v>2053.0239798279999</v>
      </c>
      <c r="K54" s="269">
        <f t="shared" si="2"/>
        <v>-0.76947344252079786</v>
      </c>
      <c r="L54" s="24">
        <f t="shared" si="3"/>
        <v>1333.7793695683636</v>
      </c>
      <c r="M54" s="165">
        <f t="shared" si="4"/>
        <v>0.94113700929181732</v>
      </c>
      <c r="N54" s="226">
        <f t="shared" si="5"/>
        <v>-0.35033424710406641</v>
      </c>
      <c r="O54" s="278" t="s">
        <v>330</v>
      </c>
      <c r="P54" s="278" t="str">
        <f>VLOOKUP(B54,DATA!$A$36:$AC$143,29,FALSE)</f>
        <v>'11-03-2018</v>
      </c>
    </row>
    <row r="55" spans="1:16" ht="12.75" x14ac:dyDescent="0.2">
      <c r="A55" s="6" t="s">
        <v>117</v>
      </c>
      <c r="B55" s="7" t="s">
        <v>288</v>
      </c>
      <c r="C55" s="22">
        <f>(VLOOKUP(B55,DATA!A:AT,4,FALSE))/1000000</f>
        <v>1401.1</v>
      </c>
      <c r="D55" s="22">
        <f>(VLOOKUP(B55,DATA!A:AC,22,FALSE))/1000000</f>
        <v>499.75673610699999</v>
      </c>
      <c r="E55" s="230">
        <f t="shared" si="0"/>
        <v>0.3566888417008065</v>
      </c>
      <c r="F55" s="22">
        <f>(VLOOKUP(B55,DATA!A:AW,8,FALSE))/1</f>
        <v>9.7330000000000005</v>
      </c>
      <c r="G55" s="22">
        <f>(VLOOKUP(B55,DATA!A:AX,9,FALSE))/1</f>
        <v>9.2270000000000003</v>
      </c>
      <c r="H55" s="23">
        <f t="shared" si="1"/>
        <v>-0.50600000000000023</v>
      </c>
      <c r="I55" s="22">
        <f>(VLOOKUP(B55,DATA!A:AZ,12,FALSE))/1</f>
        <v>13.675000000000001</v>
      </c>
      <c r="J55" s="305">
        <v>1794.7991756539998</v>
      </c>
      <c r="K55" s="269">
        <f t="shared" si="2"/>
        <v>-0.72155283839770223</v>
      </c>
      <c r="L55" s="24">
        <f t="shared" si="3"/>
        <v>1408.4053472106364</v>
      </c>
      <c r="M55" s="165">
        <f t="shared" si="4"/>
        <v>1.0052140084295458</v>
      </c>
      <c r="N55" s="226">
        <f t="shared" si="5"/>
        <v>-0.21528527184807009</v>
      </c>
      <c r="O55" s="278" t="s">
        <v>330</v>
      </c>
      <c r="P55" s="278" t="str">
        <f>VLOOKUP(B55,DATA!$A$36:$AC$143,29,FALSE)</f>
        <v>'11-03-2018</v>
      </c>
    </row>
    <row r="56" spans="1:16" ht="12.75" x14ac:dyDescent="0.2">
      <c r="A56" s="6" t="s">
        <v>65</v>
      </c>
      <c r="B56" s="7" t="s">
        <v>289</v>
      </c>
      <c r="C56" s="22">
        <f>(VLOOKUP(B56,DATA!A:AT,4,FALSE))/1000000</f>
        <v>1834.4</v>
      </c>
      <c r="D56" s="22">
        <f>(VLOOKUP(B56,DATA!A:AC,22,FALSE))/1000000</f>
        <v>814.68673213299996</v>
      </c>
      <c r="E56" s="230">
        <f t="shared" si="0"/>
        <v>0.4441161862914304</v>
      </c>
      <c r="F56" s="22">
        <f>(VLOOKUP(B56,DATA!A:AW,8,FALSE))/1</f>
        <v>10.266</v>
      </c>
      <c r="G56" s="22">
        <f>(VLOOKUP(B56,DATA!A:AX,9,FALSE))/1</f>
        <v>12.095000000000001</v>
      </c>
      <c r="H56" s="23">
        <f t="shared" si="1"/>
        <v>1.8290000000000006</v>
      </c>
      <c r="I56" s="22">
        <f>(VLOOKUP(B56,DATA!A:AZ,12,FALSE))/1</f>
        <v>16.045999999999999</v>
      </c>
      <c r="J56" s="305">
        <v>2321.6621912629998</v>
      </c>
      <c r="K56" s="269">
        <f t="shared" si="2"/>
        <v>-0.64909333700704963</v>
      </c>
      <c r="L56" s="24">
        <f t="shared" si="3"/>
        <v>2295.9353360111818</v>
      </c>
      <c r="M56" s="165">
        <f t="shared" si="4"/>
        <v>1.2516001613667584</v>
      </c>
      <c r="N56" s="226">
        <f t="shared" si="5"/>
        <v>-1.1081222474412813E-2</v>
      </c>
      <c r="O56" s="278" t="s">
        <v>330</v>
      </c>
      <c r="P56" s="278" t="str">
        <f>VLOOKUP(B56,DATA!$A$36:$AC$143,29,FALSE)</f>
        <v>'11-03-2018</v>
      </c>
    </row>
    <row r="57" spans="1:16" ht="12.75" x14ac:dyDescent="0.2">
      <c r="A57" s="6" t="s">
        <v>118</v>
      </c>
      <c r="B57" s="7" t="s">
        <v>250</v>
      </c>
      <c r="C57" s="22">
        <f>(VLOOKUP(B57,DATA!A:AT,4,FALSE))/1000000</f>
        <v>2631.7</v>
      </c>
      <c r="D57" s="22">
        <f>(VLOOKUP(B57,DATA!A:AC,22,FALSE))/1000000</f>
        <v>1206.508567736</v>
      </c>
      <c r="E57" s="230">
        <f t="shared" si="0"/>
        <v>0.45845216694000079</v>
      </c>
      <c r="F57" s="22">
        <f>(VLOOKUP(B57,DATA!A:AW,8,FALSE))/1</f>
        <v>8.9689999999999994</v>
      </c>
      <c r="G57" s="22">
        <f>(VLOOKUP(B57,DATA!A:AX,9,FALSE))/1</f>
        <v>7.7370000000000001</v>
      </c>
      <c r="H57" s="23">
        <f t="shared" si="1"/>
        <v>-1.2319999999999993</v>
      </c>
      <c r="I57" s="22">
        <f>(VLOOKUP(B57,DATA!A:AZ,12,FALSE))/1</f>
        <v>13.023999999999999</v>
      </c>
      <c r="J57" s="305">
        <v>3492.0394878819998</v>
      </c>
      <c r="K57" s="269">
        <f t="shared" si="2"/>
        <v>-0.65449744428068457</v>
      </c>
      <c r="L57" s="24">
        <f t="shared" si="3"/>
        <v>3400.1605090741818</v>
      </c>
      <c r="M57" s="165">
        <f t="shared" si="4"/>
        <v>1.2920015613763658</v>
      </c>
      <c r="N57" s="226">
        <f t="shared" si="5"/>
        <v>-2.6310979336474968E-2</v>
      </c>
      <c r="O57" s="278" t="s">
        <v>330</v>
      </c>
      <c r="P57" s="278" t="str">
        <f>VLOOKUP(B57,DATA!$A$36:$AC$143,29,FALSE)</f>
        <v>'11-03-2018</v>
      </c>
    </row>
    <row r="58" spans="1:16" ht="12.75" x14ac:dyDescent="0.2">
      <c r="A58" s="6" t="s">
        <v>119</v>
      </c>
      <c r="B58" s="7" t="s">
        <v>251</v>
      </c>
      <c r="C58" s="22">
        <f>(VLOOKUP(B58,DATA!A:AT,4,FALSE))/1000000</f>
        <v>751</v>
      </c>
      <c r="D58" s="22">
        <f>(VLOOKUP(B58,DATA!A:AC,22,FALSE))/1000000</f>
        <v>400.98318466399996</v>
      </c>
      <c r="E58" s="230">
        <f t="shared" si="0"/>
        <v>0.53393233643675098</v>
      </c>
      <c r="F58" s="22">
        <f>(VLOOKUP(B58,DATA!A:AW,8,FALSE))/1</f>
        <v>11.244999999999999</v>
      </c>
      <c r="G58" s="22">
        <f>(VLOOKUP(B58,DATA!A:AX,9,FALSE))/1</f>
        <v>12.875999999999999</v>
      </c>
      <c r="H58" s="23">
        <f t="shared" si="1"/>
        <v>1.6310000000000002</v>
      </c>
      <c r="I58" s="22">
        <f>(VLOOKUP(B58,DATA!A:AZ,12,FALSE))/1</f>
        <v>18.948</v>
      </c>
      <c r="J58" s="305">
        <v>1133.5982434579998</v>
      </c>
      <c r="K58" s="269">
        <f t="shared" si="2"/>
        <v>-0.646273989062637</v>
      </c>
      <c r="L58" s="24">
        <f t="shared" si="3"/>
        <v>1130.043520416727</v>
      </c>
      <c r="M58" s="165">
        <f t="shared" si="4"/>
        <v>1.5047184026853888</v>
      </c>
      <c r="N58" s="226">
        <f t="shared" si="5"/>
        <v>-3.1357873583407157E-3</v>
      </c>
      <c r="O58" s="278" t="s">
        <v>330</v>
      </c>
      <c r="P58" s="278" t="str">
        <f>VLOOKUP(B58,DATA!$A$36:$AC$143,29,FALSE)</f>
        <v>'11-03-2018</v>
      </c>
    </row>
    <row r="59" spans="1:16" ht="12.75" x14ac:dyDescent="0.2">
      <c r="A59" s="6" t="s">
        <v>120</v>
      </c>
      <c r="B59" s="7" t="s">
        <v>290</v>
      </c>
      <c r="C59" s="22">
        <f>(VLOOKUP(B59,DATA!A:AT,4,FALSE))/1000000</f>
        <v>902.1</v>
      </c>
      <c r="D59" s="22">
        <f>(VLOOKUP(B59,DATA!A:AC,22,FALSE))/1000000</f>
        <v>270.80369629</v>
      </c>
      <c r="E59" s="230">
        <f t="shared" si="0"/>
        <v>0.30019254660237227</v>
      </c>
      <c r="F59" s="22">
        <f>(VLOOKUP(B59,DATA!A:AW,8,FALSE))/1</f>
        <v>9.5790000000000006</v>
      </c>
      <c r="G59" s="22">
        <f>(VLOOKUP(B59,DATA!A:AX,9,FALSE))/1</f>
        <v>5.81</v>
      </c>
      <c r="H59" s="23">
        <f t="shared" si="1"/>
        <v>-3.769000000000001</v>
      </c>
      <c r="I59" s="22">
        <f>(VLOOKUP(B59,DATA!A:AZ,12,FALSE))/1</f>
        <v>18.074000000000002</v>
      </c>
      <c r="J59" s="305">
        <v>1021.2651430799999</v>
      </c>
      <c r="K59" s="269">
        <f t="shared" si="2"/>
        <v>-0.73483507380532731</v>
      </c>
      <c r="L59" s="24">
        <f t="shared" si="3"/>
        <v>763.17405318090914</v>
      </c>
      <c r="M59" s="165">
        <f t="shared" si="4"/>
        <v>0.84599717678850361</v>
      </c>
      <c r="N59" s="226">
        <f t="shared" si="5"/>
        <v>-0.25271702617864972</v>
      </c>
      <c r="O59" s="278" t="s">
        <v>330</v>
      </c>
      <c r="P59" s="278" t="str">
        <f>VLOOKUP(B59,DATA!$A$36:$AC$143,29,FALSE)</f>
        <v>'11-03-2018</v>
      </c>
    </row>
    <row r="60" spans="1:16" ht="12.75" x14ac:dyDescent="0.2">
      <c r="A60" s="6" t="s">
        <v>121</v>
      </c>
      <c r="B60" s="7" t="s">
        <v>291</v>
      </c>
      <c r="C60" s="22">
        <f>(VLOOKUP(B60,DATA!A:AT,4,FALSE))/1000000</f>
        <v>1008.9</v>
      </c>
      <c r="D60" s="22">
        <f>(VLOOKUP(B60,DATA!A:AC,22,FALSE))/1000000</f>
        <v>352.62617657499999</v>
      </c>
      <c r="E60" s="230">
        <f t="shared" si="0"/>
        <v>0.34951548872534444</v>
      </c>
      <c r="F60" s="22">
        <f>(VLOOKUP(B60,DATA!A:AW,8,FALSE))/1</f>
        <v>11.308</v>
      </c>
      <c r="G60" s="22">
        <f>(VLOOKUP(B60,DATA!A:AX,9,FALSE))/1</f>
        <v>8.7810000000000006</v>
      </c>
      <c r="H60" s="23">
        <f t="shared" si="1"/>
        <v>-2.5269999999999992</v>
      </c>
      <c r="I60" s="22">
        <f>(VLOOKUP(B60,DATA!A:AZ,12,FALSE))/1</f>
        <v>15.577</v>
      </c>
      <c r="J60" s="305">
        <v>1253.302801023</v>
      </c>
      <c r="K60" s="269">
        <f t="shared" si="2"/>
        <v>-0.71864247308218632</v>
      </c>
      <c r="L60" s="24">
        <f t="shared" si="3"/>
        <v>993.76467943863622</v>
      </c>
      <c r="M60" s="165">
        <f t="shared" si="4"/>
        <v>0.98499819549869783</v>
      </c>
      <c r="N60" s="226">
        <f t="shared" si="5"/>
        <v>-0.20708333323161612</v>
      </c>
      <c r="O60" s="309" t="s">
        <v>332</v>
      </c>
      <c r="P60" s="278" t="str">
        <f>VLOOKUP(B60,DATA!$A$36:$AC$143,29,FALSE)</f>
        <v>'10-03-2018</v>
      </c>
    </row>
    <row r="61" spans="1:16" ht="12.75" x14ac:dyDescent="0.2">
      <c r="A61" s="6" t="s">
        <v>122</v>
      </c>
      <c r="B61" s="7" t="s">
        <v>292</v>
      </c>
      <c r="C61" s="22">
        <f>(VLOOKUP(B61,DATA!A:AT,4,FALSE))/1000000</f>
        <v>620.20000000000005</v>
      </c>
      <c r="D61" s="22">
        <f>(VLOOKUP(B61,DATA!A:AC,22,FALSE))/1000000</f>
        <v>264.26272928499998</v>
      </c>
      <c r="E61" s="230">
        <f t="shared" si="0"/>
        <v>0.42609275924701701</v>
      </c>
      <c r="F61" s="22">
        <f>(VLOOKUP(B61,DATA!A:AW,8,FALSE))/1</f>
        <v>7.8419999999999996</v>
      </c>
      <c r="G61" s="22">
        <f>(VLOOKUP(B61,DATA!A:AX,9,FALSE))/1</f>
        <v>6.8129999999999997</v>
      </c>
      <c r="H61" s="23">
        <f t="shared" si="1"/>
        <v>-1.0289999999999999</v>
      </c>
      <c r="I61" s="22">
        <f>(VLOOKUP(B61,DATA!A:AZ,12,FALSE))/1</f>
        <v>17.13</v>
      </c>
      <c r="J61" s="305">
        <v>798.75375430300005</v>
      </c>
      <c r="K61" s="269">
        <f t="shared" si="2"/>
        <v>-0.66915619756229117</v>
      </c>
      <c r="L61" s="24">
        <f t="shared" si="3"/>
        <v>744.74041889409091</v>
      </c>
      <c r="M61" s="165">
        <f t="shared" si="4"/>
        <v>1.2008068669688663</v>
      </c>
      <c r="N61" s="226">
        <f t="shared" si="5"/>
        <v>-6.7622011311911367E-2</v>
      </c>
      <c r="O61" s="278" t="s">
        <v>330</v>
      </c>
      <c r="P61" s="278" t="str">
        <f>VLOOKUP(B61,DATA!$A$36:$AC$143,29,FALSE)</f>
        <v>'11-03-2018</v>
      </c>
    </row>
    <row r="62" spans="1:16" ht="12.75" x14ac:dyDescent="0.2">
      <c r="A62" s="6" t="s">
        <v>123</v>
      </c>
      <c r="B62" s="7" t="s">
        <v>293</v>
      </c>
      <c r="C62" s="22">
        <f>(VLOOKUP(B62,DATA!A:AT,4,FALSE))/1000000</f>
        <v>332.4</v>
      </c>
      <c r="D62" s="22">
        <f>(VLOOKUP(B62,DATA!A:AC,22,FALSE))/1000000</f>
        <v>207.01531809900001</v>
      </c>
      <c r="E62" s="230">
        <f t="shared" si="0"/>
        <v>0.62278976564079436</v>
      </c>
      <c r="F62" s="22">
        <f>(VLOOKUP(B62,DATA!A:AW,8,FALSE))/1</f>
        <v>8.4220000000000006</v>
      </c>
      <c r="G62" s="22">
        <f>(VLOOKUP(B62,DATA!A:AX,9,FALSE))/1</f>
        <v>6.6589999999999998</v>
      </c>
      <c r="H62" s="23">
        <f t="shared" si="1"/>
        <v>-1.7630000000000008</v>
      </c>
      <c r="I62" s="22">
        <f>(VLOOKUP(B62,DATA!A:AZ,12,FALSE))/1</f>
        <v>25.504000000000001</v>
      </c>
      <c r="J62" s="305">
        <v>460.13761211799999</v>
      </c>
      <c r="K62" s="269">
        <f t="shared" si="2"/>
        <v>-0.55010129003339991</v>
      </c>
      <c r="L62" s="24">
        <f t="shared" si="3"/>
        <v>583.4068055517273</v>
      </c>
      <c r="M62" s="165">
        <f t="shared" si="4"/>
        <v>1.7551347940786022</v>
      </c>
      <c r="N62" s="226">
        <f t="shared" si="5"/>
        <v>0.26789636445132753</v>
      </c>
      <c r="O62" s="278" t="s">
        <v>330</v>
      </c>
      <c r="P62" s="278" t="str">
        <f>VLOOKUP(B62,DATA!$A$36:$AC$143,29,FALSE)</f>
        <v>'11-03-2018</v>
      </c>
    </row>
    <row r="63" spans="1:16" ht="12.75" x14ac:dyDescent="0.2">
      <c r="A63" s="6" t="s">
        <v>124</v>
      </c>
      <c r="B63" s="7" t="s">
        <v>294</v>
      </c>
      <c r="C63" s="22">
        <f>(VLOOKUP(B63,DATA!A:AT,4,FALSE))/1000000</f>
        <v>608.9</v>
      </c>
      <c r="D63" s="22">
        <f>(VLOOKUP(B63,DATA!A:AC,22,FALSE))/1000000</f>
        <v>284.30559282899998</v>
      </c>
      <c r="E63" s="230">
        <f t="shared" si="0"/>
        <v>0.4669167233191</v>
      </c>
      <c r="F63" s="22">
        <f>(VLOOKUP(B63,DATA!A:AW,8,FALSE))/1</f>
        <v>11.206</v>
      </c>
      <c r="G63" s="22">
        <f>(VLOOKUP(B63,DATA!A:AX,9,FALSE))/1</f>
        <v>1.8620000000000001</v>
      </c>
      <c r="H63" s="23">
        <f t="shared" si="1"/>
        <v>-9.3439999999999994</v>
      </c>
      <c r="I63" s="22">
        <f>(VLOOKUP(B63,DATA!A:AZ,12,FALSE))/1</f>
        <v>42.423999999999999</v>
      </c>
      <c r="J63" s="305">
        <v>845.52708375400005</v>
      </c>
      <c r="K63" s="269">
        <f t="shared" si="2"/>
        <v>-0.6637534169021172</v>
      </c>
      <c r="L63" s="24">
        <f t="shared" si="3"/>
        <v>801.22485251809087</v>
      </c>
      <c r="M63" s="165">
        <f t="shared" si="4"/>
        <v>1.3158562202629183</v>
      </c>
      <c r="N63" s="226">
        <f t="shared" si="5"/>
        <v>-5.2395993087784504E-2</v>
      </c>
      <c r="O63" s="278" t="s">
        <v>330</v>
      </c>
      <c r="P63" s="278" t="str">
        <f>VLOOKUP(B63,DATA!$A$36:$AC$143,29,FALSE)</f>
        <v>'11-03-2018</v>
      </c>
    </row>
    <row r="64" spans="1:16" ht="12.75" x14ac:dyDescent="0.2">
      <c r="A64" s="6" t="s">
        <v>125</v>
      </c>
      <c r="B64" s="7" t="s">
        <v>252</v>
      </c>
      <c r="C64" s="22">
        <f>(VLOOKUP(B64,DATA!A:AT,4,FALSE))/1000000</f>
        <v>605.9</v>
      </c>
      <c r="D64" s="22">
        <f>(VLOOKUP(B64,DATA!A:AC,22,FALSE))/1000000</f>
        <v>348.88925796799998</v>
      </c>
      <c r="E64" s="230">
        <f t="shared" ref="E64:E91" si="11">D64/C64</f>
        <v>0.57581986791219675</v>
      </c>
      <c r="F64" s="22">
        <f>(VLOOKUP(B64,DATA!A:AW,8,FALSE))/1</f>
        <v>7.9249999999999998</v>
      </c>
      <c r="G64" s="22">
        <f>(VLOOKUP(B64,DATA!A:AX,9,FALSE))/1</f>
        <v>9.0579999999999998</v>
      </c>
      <c r="H64" s="23">
        <f t="shared" ref="H64:H93" si="12">G64-F64</f>
        <v>1.133</v>
      </c>
      <c r="I64" s="22">
        <f>(VLOOKUP(B64,DATA!A:AZ,12,FALSE))/1</f>
        <v>17.334</v>
      </c>
      <c r="J64" s="305">
        <v>914.25642170899994</v>
      </c>
      <c r="K64" s="269">
        <f t="shared" ref="K64:K93" si="13">(D64-J64)/J64</f>
        <v>-0.61839014779264145</v>
      </c>
      <c r="L64" s="24">
        <f t="shared" si="3"/>
        <v>983.23336336436364</v>
      </c>
      <c r="M64" s="165">
        <f t="shared" ref="M64:M91" si="14">L64/C64</f>
        <v>1.6227650822980091</v>
      </c>
      <c r="N64" s="226">
        <f t="shared" si="5"/>
        <v>7.5445947129828828E-2</v>
      </c>
      <c r="O64" s="278" t="s">
        <v>330</v>
      </c>
      <c r="P64" s="278" t="str">
        <f>VLOOKUP(B64,DATA!$A$36:$AC$143,29,FALSE)</f>
        <v>'11-03-2018</v>
      </c>
    </row>
    <row r="65" spans="1:16" ht="12.75" x14ac:dyDescent="0.2">
      <c r="A65" s="6" t="s">
        <v>126</v>
      </c>
      <c r="B65" s="7" t="s">
        <v>253</v>
      </c>
      <c r="C65" s="22">
        <f>(VLOOKUP(B65,DATA!A:AT,4,FALSE))/1000000</f>
        <v>2112.1999999999998</v>
      </c>
      <c r="D65" s="22">
        <f>(VLOOKUP(B65,DATA!A:AC,22,FALSE))/1000000</f>
        <v>968.58010145100002</v>
      </c>
      <c r="E65" s="230">
        <f t="shared" si="11"/>
        <v>0.45856457790502797</v>
      </c>
      <c r="F65" s="22">
        <f>(VLOOKUP(B65,DATA!A:AW,8,FALSE))/1</f>
        <v>9.3780000000000001</v>
      </c>
      <c r="G65" s="22">
        <f>(VLOOKUP(B65,DATA!A:AX,9,FALSE))/1</f>
        <v>9.7910000000000004</v>
      </c>
      <c r="H65" s="23">
        <f t="shared" si="12"/>
        <v>0.41300000000000026</v>
      </c>
      <c r="I65" s="22">
        <f>(VLOOKUP(B65,DATA!A:AZ,12,FALSE))/1</f>
        <v>12.866</v>
      </c>
      <c r="J65" s="305">
        <v>2892.5509757880004</v>
      </c>
      <c r="K65" s="269">
        <f t="shared" si="13"/>
        <v>-0.66514674778129523</v>
      </c>
      <c r="L65" s="24">
        <f t="shared" si="3"/>
        <v>2729.6348313619092</v>
      </c>
      <c r="M65" s="165">
        <f t="shared" si="14"/>
        <v>1.2923183559141698</v>
      </c>
      <c r="N65" s="226">
        <f t="shared" ref="N65:N92" si="15">(L65-J65)/J65</f>
        <v>-5.6322652838195521E-2</v>
      </c>
      <c r="O65" s="278" t="s">
        <v>330</v>
      </c>
      <c r="P65" s="278" t="str">
        <f>VLOOKUP(B65,DATA!$A$36:$AC$143,29,FALSE)</f>
        <v>'11-03-2018</v>
      </c>
    </row>
    <row r="66" spans="1:16" ht="12.75" x14ac:dyDescent="0.2">
      <c r="A66" s="6" t="s">
        <v>127</v>
      </c>
      <c r="B66" s="7" t="s">
        <v>254</v>
      </c>
      <c r="C66" s="22">
        <f>(VLOOKUP(B66,DATA!A:AT,4,FALSE))/1000000</f>
        <v>1013.4</v>
      </c>
      <c r="D66" s="22">
        <f>(VLOOKUP(B66,DATA!A:AC,22,FALSE))/1000000</f>
        <v>358.45138238599998</v>
      </c>
      <c r="E66" s="230">
        <f t="shared" si="11"/>
        <v>0.35371164632524177</v>
      </c>
      <c r="F66" s="22">
        <f>(VLOOKUP(B66,DATA!A:AW,8,FALSE))/1</f>
        <v>8.3889999999999993</v>
      </c>
      <c r="G66" s="22">
        <f>(VLOOKUP(B66,DATA!A:AX,9,FALSE))/1</f>
        <v>9.9930000000000003</v>
      </c>
      <c r="H66" s="23">
        <f t="shared" si="12"/>
        <v>1.604000000000001</v>
      </c>
      <c r="I66" s="22">
        <f>(VLOOKUP(B66,DATA!A:AZ,12,FALSE))/1</f>
        <v>15.145</v>
      </c>
      <c r="J66" s="305">
        <v>1500.2768849890001</v>
      </c>
      <c r="K66" s="269">
        <f t="shared" si="13"/>
        <v>-0.76107651462707959</v>
      </c>
      <c r="L66" s="24">
        <f t="shared" si="3"/>
        <v>1010.1811685423635</v>
      </c>
      <c r="M66" s="165">
        <f t="shared" si="14"/>
        <v>0.99682373055295392</v>
      </c>
      <c r="N66" s="226">
        <f t="shared" si="15"/>
        <v>-0.32667017758540617</v>
      </c>
      <c r="O66" s="278" t="s">
        <v>330</v>
      </c>
      <c r="P66" s="278" t="str">
        <f>VLOOKUP(B66,DATA!$A$36:$AC$143,29,FALSE)</f>
        <v>'11-03-2018</v>
      </c>
    </row>
    <row r="67" spans="1:16" ht="12.75" x14ac:dyDescent="0.2">
      <c r="A67" s="6" t="s">
        <v>128</v>
      </c>
      <c r="B67" s="7" t="s">
        <v>295</v>
      </c>
      <c r="C67" s="22">
        <f>(VLOOKUP(B67,DATA!A:AT,4,FALSE))/1000000</f>
        <v>1217</v>
      </c>
      <c r="D67" s="22">
        <f>(VLOOKUP(B67,DATA!A:AC,22,FALSE))/1000000</f>
        <v>478.24265203500005</v>
      </c>
      <c r="E67" s="230">
        <f t="shared" si="11"/>
        <v>0.39296848975760068</v>
      </c>
      <c r="F67" s="22">
        <f>(VLOOKUP(B67,DATA!A:AW,8,FALSE))/1</f>
        <v>9.3650000000000002</v>
      </c>
      <c r="G67" s="22">
        <f>(VLOOKUP(B67,DATA!A:AX,9,FALSE))/1</f>
        <v>5.6360000000000001</v>
      </c>
      <c r="H67" s="23">
        <f t="shared" si="12"/>
        <v>-3.7290000000000001</v>
      </c>
      <c r="I67" s="22">
        <f>(VLOOKUP(B67,DATA!A:AZ,12,FALSE))/1</f>
        <v>30.087</v>
      </c>
      <c r="J67" s="305">
        <v>1576.4713117650001</v>
      </c>
      <c r="K67" s="269">
        <f t="shared" si="13"/>
        <v>-0.69663726293911132</v>
      </c>
      <c r="L67" s="24">
        <f t="shared" si="3"/>
        <v>1347.774746644091</v>
      </c>
      <c r="M67" s="165">
        <f t="shared" si="14"/>
        <v>1.1074566529532384</v>
      </c>
      <c r="N67" s="226">
        <f t="shared" si="15"/>
        <v>-0.14506865010113182</v>
      </c>
      <c r="O67" s="278" t="s">
        <v>330</v>
      </c>
      <c r="P67" s="278" t="str">
        <f>VLOOKUP(B67,DATA!$A$36:$AC$143,29,FALSE)</f>
        <v>'11-03-2018</v>
      </c>
    </row>
    <row r="68" spans="1:16" ht="12.75" x14ac:dyDescent="0.2">
      <c r="A68" s="6" t="s">
        <v>66</v>
      </c>
      <c r="B68" s="7" t="s">
        <v>241</v>
      </c>
      <c r="C68" s="22">
        <f>(VLOOKUP(B68,DATA!A:AT,4,FALSE))/1000000</f>
        <v>2956.9</v>
      </c>
      <c r="D68" s="22">
        <f>(VLOOKUP(B68,DATA!A:AC,22,FALSE))/1000000</f>
        <v>1477.3411713319999</v>
      </c>
      <c r="E68" s="230">
        <f t="shared" si="11"/>
        <v>0.49962500298691193</v>
      </c>
      <c r="F68" s="22">
        <f>(VLOOKUP(B68,DATA!A:AW,8,FALSE))/1</f>
        <v>11.331</v>
      </c>
      <c r="G68" s="22">
        <f>(VLOOKUP(B68,DATA!A:AX,9,FALSE))/1</f>
        <v>10.67</v>
      </c>
      <c r="H68" s="23">
        <f t="shared" si="12"/>
        <v>-0.66099999999999959</v>
      </c>
      <c r="I68" s="22">
        <f>(VLOOKUP(B68,DATA!A:AZ,12,FALSE))/1</f>
        <v>11.666</v>
      </c>
      <c r="J68" s="305">
        <v>3973.3393416130002</v>
      </c>
      <c r="K68" s="269">
        <f t="shared" si="13"/>
        <v>-0.62818650905052953</v>
      </c>
      <c r="L68" s="24">
        <f t="shared" si="3"/>
        <v>4163.4160282992725</v>
      </c>
      <c r="M68" s="165">
        <f t="shared" si="14"/>
        <v>1.4080340993267517</v>
      </c>
      <c r="N68" s="226">
        <f t="shared" si="15"/>
        <v>4.7838019948507483E-2</v>
      </c>
      <c r="O68" s="278" t="s">
        <v>330</v>
      </c>
      <c r="P68" s="278" t="str">
        <f>VLOOKUP(B68,DATA!$A$36:$AC$143,29,FALSE)</f>
        <v>'11-03-2018</v>
      </c>
    </row>
    <row r="69" spans="1:16" ht="12.75" x14ac:dyDescent="0.2">
      <c r="A69" s="6" t="s">
        <v>129</v>
      </c>
      <c r="B69" s="7" t="s">
        <v>296</v>
      </c>
      <c r="C69" s="22">
        <f>(VLOOKUP(B69,DATA!A:AT,4,FALSE))/1000000</f>
        <v>1255.9000000000001</v>
      </c>
      <c r="D69" s="22">
        <f>(VLOOKUP(B69,DATA!A:AC,22,FALSE))/1000000</f>
        <v>623.46004935099995</v>
      </c>
      <c r="E69" s="230">
        <f t="shared" si="11"/>
        <v>0.49642491388725207</v>
      </c>
      <c r="F69" s="22">
        <f>(VLOOKUP(B69,DATA!A:AW,8,FALSE))/1</f>
        <v>15.675000000000001</v>
      </c>
      <c r="G69" s="22">
        <f>(VLOOKUP(B69,DATA!A:AX,9,FALSE))/1</f>
        <v>19.751000000000001</v>
      </c>
      <c r="H69" s="23">
        <f t="shared" si="12"/>
        <v>4.0760000000000005</v>
      </c>
      <c r="I69" s="22">
        <f>(VLOOKUP(B69,DATA!A:AZ,12,FALSE))/1</f>
        <v>18.024000000000001</v>
      </c>
      <c r="J69" s="305">
        <v>1657.2312492599997</v>
      </c>
      <c r="K69" s="269">
        <f t="shared" si="13"/>
        <v>-0.62379417499555823</v>
      </c>
      <c r="L69" s="24">
        <f t="shared" si="3"/>
        <v>1757.0237754437273</v>
      </c>
      <c r="M69" s="165">
        <f t="shared" si="14"/>
        <v>1.3990156664095288</v>
      </c>
      <c r="N69" s="226">
        <f t="shared" si="15"/>
        <v>6.0216415921608903E-2</v>
      </c>
      <c r="O69" s="278" t="s">
        <v>330</v>
      </c>
      <c r="P69" s="278" t="str">
        <f>VLOOKUP(B69,DATA!$A$36:$AC$143,29,FALSE)</f>
        <v>'11-03-2018</v>
      </c>
    </row>
    <row r="70" spans="1:16" ht="12.75" x14ac:dyDescent="0.2">
      <c r="A70" s="6" t="s">
        <v>130</v>
      </c>
      <c r="B70" s="7" t="s">
        <v>242</v>
      </c>
      <c r="C70" s="22">
        <f>(VLOOKUP(B70,DATA!A:AT,4,FALSE))/1000000</f>
        <v>1173.8</v>
      </c>
      <c r="D70" s="22">
        <f>(VLOOKUP(B70,DATA!A:AC,22,FALSE))/1000000</f>
        <v>557.98947318299997</v>
      </c>
      <c r="E70" s="230">
        <f t="shared" si="11"/>
        <v>0.4753701424288635</v>
      </c>
      <c r="F70" s="22">
        <f>(VLOOKUP(B70,DATA!A:AW,8,FALSE))/1</f>
        <v>8.9320000000000004</v>
      </c>
      <c r="G70" s="22">
        <f>(VLOOKUP(B70,DATA!A:AX,9,FALSE))/1</f>
        <v>9.9250000000000007</v>
      </c>
      <c r="H70" s="23">
        <f t="shared" si="12"/>
        <v>0.99300000000000033</v>
      </c>
      <c r="I70" s="22">
        <f>(VLOOKUP(B70,DATA!A:AZ,12,FALSE))/1</f>
        <v>13.374000000000001</v>
      </c>
      <c r="J70" s="305">
        <v>1682.6334224129998</v>
      </c>
      <c r="K70" s="269">
        <f t="shared" si="13"/>
        <v>-0.66838322254243066</v>
      </c>
      <c r="L70" s="24">
        <f t="shared" ref="L70:L92" si="16">(D70/$B$2)*31*100%</f>
        <v>1572.5157880611819</v>
      </c>
      <c r="M70" s="165">
        <f t="shared" si="14"/>
        <v>1.3396794922995245</v>
      </c>
      <c r="N70" s="226">
        <f t="shared" si="15"/>
        <v>-6.5443627165031881E-2</v>
      </c>
      <c r="O70" s="278" t="s">
        <v>330</v>
      </c>
      <c r="P70" s="278" t="str">
        <f>VLOOKUP(B70,DATA!$A$36:$AC$143,29,FALSE)</f>
        <v>'11-03-2018</v>
      </c>
    </row>
    <row r="71" spans="1:16" ht="12.75" x14ac:dyDescent="0.2">
      <c r="A71" s="6" t="s">
        <v>131</v>
      </c>
      <c r="B71" s="7" t="s">
        <v>255</v>
      </c>
      <c r="C71" s="22">
        <f>(VLOOKUP(B71,DATA!A:AT,4,FALSE))/1000000</f>
        <v>1096.7</v>
      </c>
      <c r="D71" s="22">
        <f>(VLOOKUP(B71,DATA!A:AC,22,FALSE))/1000000</f>
        <v>552.00129791900008</v>
      </c>
      <c r="E71" s="230">
        <f t="shared" si="11"/>
        <v>0.50332934979392729</v>
      </c>
      <c r="F71" s="22">
        <f>(VLOOKUP(B71,DATA!A:AW,8,FALSE))/1</f>
        <v>9.8610000000000007</v>
      </c>
      <c r="G71" s="22">
        <f>(VLOOKUP(B71,DATA!A:AX,9,FALSE))/1</f>
        <v>10.561999999999999</v>
      </c>
      <c r="H71" s="23">
        <f t="shared" si="12"/>
        <v>0.70099999999999874</v>
      </c>
      <c r="I71" s="22">
        <f>(VLOOKUP(B71,DATA!A:AZ,12,FALSE))/1</f>
        <v>11.912000000000001</v>
      </c>
      <c r="J71" s="305">
        <v>1551.9254710820001</v>
      </c>
      <c r="K71" s="269">
        <f t="shared" si="13"/>
        <v>-0.64431198005008217</v>
      </c>
      <c r="L71" s="24">
        <f t="shared" si="16"/>
        <v>1555.6400214080913</v>
      </c>
      <c r="M71" s="165">
        <f t="shared" si="14"/>
        <v>1.4184736221465226</v>
      </c>
      <c r="N71" s="226">
        <f t="shared" si="15"/>
        <v>2.3935107679504131E-3</v>
      </c>
      <c r="O71" s="278" t="s">
        <v>330</v>
      </c>
      <c r="P71" s="278" t="str">
        <f>VLOOKUP(B71,DATA!$A$36:$AC$143,29,FALSE)</f>
        <v>'11-03-2018</v>
      </c>
    </row>
    <row r="72" spans="1:16" ht="12.75" x14ac:dyDescent="0.2">
      <c r="A72" s="6" t="s">
        <v>132</v>
      </c>
      <c r="B72" s="7" t="s">
        <v>243</v>
      </c>
      <c r="C72" s="22">
        <f>(VLOOKUP(B72,DATA!A:AT,4,FALSE))/1000000</f>
        <v>707.1</v>
      </c>
      <c r="D72" s="22">
        <f>(VLOOKUP(B72,DATA!A:AC,22,FALSE))/1000000</f>
        <v>411.61693165600002</v>
      </c>
      <c r="E72" s="230">
        <f t="shared" si="11"/>
        <v>0.58211982980625088</v>
      </c>
      <c r="F72" s="22">
        <f>(VLOOKUP(B72,DATA!A:AW,8,FALSE))/1</f>
        <v>8.1370000000000005</v>
      </c>
      <c r="G72" s="22">
        <f>(VLOOKUP(B72,DATA!A:AX,9,FALSE))/1</f>
        <v>5.7039999999999997</v>
      </c>
      <c r="H72" s="23">
        <f t="shared" si="12"/>
        <v>-2.4330000000000007</v>
      </c>
      <c r="I72" s="22">
        <f>(VLOOKUP(B72,DATA!A:AZ,12,FALSE))/1</f>
        <v>24.321999999999999</v>
      </c>
      <c r="J72" s="305">
        <v>941.34100954900009</v>
      </c>
      <c r="K72" s="269">
        <f t="shared" si="13"/>
        <v>-0.56273345420996035</v>
      </c>
      <c r="L72" s="24">
        <f t="shared" si="16"/>
        <v>1160.0113528487273</v>
      </c>
      <c r="M72" s="165">
        <f t="shared" si="14"/>
        <v>1.6405195203630707</v>
      </c>
      <c r="N72" s="226">
        <f t="shared" si="15"/>
        <v>0.23229662904465717</v>
      </c>
      <c r="O72" s="278" t="s">
        <v>330</v>
      </c>
      <c r="P72" s="278" t="str">
        <f>VLOOKUP(B72,DATA!$A$36:$AC$143,29,FALSE)</f>
        <v>'11-03-2018</v>
      </c>
    </row>
    <row r="73" spans="1:16" ht="12.75" x14ac:dyDescent="0.2">
      <c r="A73" s="6" t="s">
        <v>133</v>
      </c>
      <c r="B73" s="7" t="s">
        <v>244</v>
      </c>
      <c r="C73" s="22">
        <f>(VLOOKUP(B73,DATA!A:AT,4,FALSE))/1000000</f>
        <v>479.5</v>
      </c>
      <c r="D73" s="22">
        <f>(VLOOKUP(B73,DATA!A:AC,22,FALSE))/1000000</f>
        <v>246.12969909999998</v>
      </c>
      <c r="E73" s="230">
        <f t="shared" si="11"/>
        <v>0.51330489906152243</v>
      </c>
      <c r="F73" s="22">
        <f>(VLOOKUP(B73,DATA!A:AW,8,FALSE))/1</f>
        <v>11.938000000000001</v>
      </c>
      <c r="G73" s="22">
        <f>(VLOOKUP(B73,DATA!A:AX,9,FALSE))/1</f>
        <v>8.9930000000000003</v>
      </c>
      <c r="H73" s="23">
        <f t="shared" si="12"/>
        <v>-2.9450000000000003</v>
      </c>
      <c r="I73" s="22">
        <f>(VLOOKUP(B73,DATA!A:AZ,12,FALSE))/1</f>
        <v>11.484</v>
      </c>
      <c r="J73" s="305">
        <v>713.86704452100003</v>
      </c>
      <c r="K73" s="269">
        <f t="shared" si="13"/>
        <v>-0.65521633056313544</v>
      </c>
      <c r="L73" s="24">
        <f t="shared" si="16"/>
        <v>693.63824291818173</v>
      </c>
      <c r="M73" s="165">
        <f t="shared" si="14"/>
        <v>1.4465865337188357</v>
      </c>
      <c r="N73" s="226">
        <f t="shared" si="15"/>
        <v>-2.8336931587017975E-2</v>
      </c>
      <c r="O73" s="278" t="s">
        <v>330</v>
      </c>
      <c r="P73" s="278" t="str">
        <f>VLOOKUP(B73,DATA!$A$36:$AC$143,29,FALSE)</f>
        <v>'11-03-2018</v>
      </c>
    </row>
    <row r="74" spans="1:16" ht="12.75" x14ac:dyDescent="0.2">
      <c r="A74" s="6" t="s">
        <v>57</v>
      </c>
      <c r="B74" s="7" t="s">
        <v>256</v>
      </c>
      <c r="C74" s="22">
        <f>(VLOOKUP(B74,DATA!A:AT,4,FALSE))/1000000</f>
        <v>550.20000000000005</v>
      </c>
      <c r="D74" s="22">
        <f>(VLOOKUP(B74,DATA!A:AC,22,FALSE))/1000000</f>
        <v>353.61660262699996</v>
      </c>
      <c r="E74" s="230">
        <f t="shared" si="11"/>
        <v>0.64270556638858589</v>
      </c>
      <c r="F74" s="22">
        <f>(VLOOKUP(B74,DATA!A:AW,8,FALSE))/1</f>
        <v>8.9619999999999997</v>
      </c>
      <c r="G74" s="22">
        <f>(VLOOKUP(B74,DATA!A:AX,9,FALSE))/1</f>
        <v>7.4269999999999996</v>
      </c>
      <c r="H74" s="23">
        <f t="shared" si="12"/>
        <v>-1.5350000000000001</v>
      </c>
      <c r="I74" s="22">
        <f>(VLOOKUP(B74,DATA!A:AZ,12,FALSE))/1</f>
        <v>15.895</v>
      </c>
      <c r="J74" s="305">
        <v>744.66849816099989</v>
      </c>
      <c r="K74" s="269">
        <f t="shared" si="13"/>
        <v>-0.52513554219055092</v>
      </c>
      <c r="L74" s="24">
        <f t="shared" si="16"/>
        <v>996.55588013063641</v>
      </c>
      <c r="M74" s="165">
        <f t="shared" si="14"/>
        <v>1.8112611416405604</v>
      </c>
      <c r="N74" s="226">
        <f t="shared" si="15"/>
        <v>0.33825438109935679</v>
      </c>
      <c r="O74" s="278" t="s">
        <v>330</v>
      </c>
      <c r="P74" s="278" t="str">
        <f>VLOOKUP(B74,DATA!$A$36:$AC$143,29,FALSE)</f>
        <v>'11-03-2018</v>
      </c>
    </row>
    <row r="75" spans="1:16" ht="12.75" x14ac:dyDescent="0.2">
      <c r="A75" s="6" t="s">
        <v>58</v>
      </c>
      <c r="B75" s="7" t="s">
        <v>245</v>
      </c>
      <c r="C75" s="22">
        <f>(VLOOKUP(B75,DATA!A:AT,4,FALSE))/1000000</f>
        <v>593.4</v>
      </c>
      <c r="D75" s="22">
        <f>(VLOOKUP(B75,DATA!A:AC,22,FALSE))/1000000</f>
        <v>373.93232191200002</v>
      </c>
      <c r="E75" s="230">
        <f t="shared" si="11"/>
        <v>0.63015221083923156</v>
      </c>
      <c r="F75" s="22">
        <f>(VLOOKUP(B75,DATA!A:AW,8,FALSE))/1</f>
        <v>10.69</v>
      </c>
      <c r="G75" s="22">
        <f>(VLOOKUP(B75,DATA!A:AX,9,FALSE))/1</f>
        <v>7.3609999999999998</v>
      </c>
      <c r="H75" s="23">
        <f t="shared" si="12"/>
        <v>-3.3289999999999997</v>
      </c>
      <c r="I75" s="22">
        <f>(VLOOKUP(B75,DATA!A:AZ,12,FALSE))/1</f>
        <v>16.21</v>
      </c>
      <c r="J75" s="305">
        <v>751.53299837300005</v>
      </c>
      <c r="K75" s="269">
        <f t="shared" si="13"/>
        <v>-0.50244058115674339</v>
      </c>
      <c r="L75" s="24">
        <f t="shared" si="16"/>
        <v>1053.8092708429092</v>
      </c>
      <c r="M75" s="165">
        <f t="shared" si="14"/>
        <v>1.7758835032741982</v>
      </c>
      <c r="N75" s="226">
        <f t="shared" si="15"/>
        <v>0.40221290764917778</v>
      </c>
      <c r="O75" s="278" t="s">
        <v>330</v>
      </c>
      <c r="P75" s="278" t="str">
        <f>VLOOKUP(B75,DATA!$A$36:$AC$143,29,FALSE)</f>
        <v>'11-03-2018</v>
      </c>
    </row>
    <row r="76" spans="1:16" ht="12.75" x14ac:dyDescent="0.2">
      <c r="A76" s="6" t="s">
        <v>146</v>
      </c>
      <c r="B76" s="7" t="s">
        <v>246</v>
      </c>
      <c r="C76" s="22">
        <f>(VLOOKUP(B76,DATA!A:AT,4,FALSE))/1000000</f>
        <v>373</v>
      </c>
      <c r="D76" s="22">
        <f>(VLOOKUP(B76,DATA!A:AC,22,FALSE))/1000000</f>
        <v>249.46872373500003</v>
      </c>
      <c r="E76" s="230">
        <f t="shared" si="11"/>
        <v>0.66881695371313676</v>
      </c>
      <c r="F76" s="22">
        <f>(VLOOKUP(B76,DATA!A:AW,8,FALSE))/1</f>
        <v>11.186</v>
      </c>
      <c r="G76" s="22">
        <f>(VLOOKUP(B76,DATA!A:AX,9,FALSE))/1</f>
        <v>4.7329999999999997</v>
      </c>
      <c r="H76" s="23">
        <f t="shared" si="12"/>
        <v>-6.4530000000000003</v>
      </c>
      <c r="I76" s="22">
        <f>(VLOOKUP(B76,DATA!A:AZ,12,FALSE))/1</f>
        <v>12.531000000000001</v>
      </c>
      <c r="J76" s="305">
        <v>690.36215712299997</v>
      </c>
      <c r="K76" s="269">
        <v>0</v>
      </c>
      <c r="L76" s="24">
        <f t="shared" si="16"/>
        <v>703.04822143500007</v>
      </c>
      <c r="M76" s="165">
        <f t="shared" si="14"/>
        <v>1.8848477786461129</v>
      </c>
      <c r="N76" s="226">
        <f t="shared" si="15"/>
        <v>1.8375955548994346E-2</v>
      </c>
      <c r="O76" s="278" t="s">
        <v>330</v>
      </c>
      <c r="P76" s="278" t="str">
        <f>VLOOKUP(B76,DATA!$A$36:$AC$143,29,FALSE)</f>
        <v>'11-03-2018</v>
      </c>
    </row>
    <row r="77" spans="1:16" ht="12.75" x14ac:dyDescent="0.2">
      <c r="A77" s="6" t="s">
        <v>312</v>
      </c>
      <c r="B77" s="7" t="s">
        <v>313</v>
      </c>
      <c r="C77" s="22">
        <f>(VLOOKUP(B77,DATA!A:AT,4,FALSE))/1000000</f>
        <v>383.4</v>
      </c>
      <c r="D77" s="22">
        <f>(VLOOKUP(B77,DATA!A:AC,22,FALSE))/1000000</f>
        <v>244.28701105300001</v>
      </c>
      <c r="E77" s="230">
        <f t="shared" si="11"/>
        <v>0.63715965324204493</v>
      </c>
      <c r="F77" s="22">
        <f>(VLOOKUP(B77,DATA!A:AW,8,FALSE))/1</f>
        <v>7.7789999999999999</v>
      </c>
      <c r="G77" s="22">
        <f>(VLOOKUP(B77,DATA!A:AX,9,FALSE))/1</f>
        <v>6.375</v>
      </c>
      <c r="H77" s="23">
        <f t="shared" si="12"/>
        <v>-1.4039999999999999</v>
      </c>
      <c r="I77" s="22">
        <f>(VLOOKUP(B77,DATA!A:AZ,12,FALSE))/1</f>
        <v>19.693000000000001</v>
      </c>
      <c r="J77" s="305">
        <v>0</v>
      </c>
      <c r="K77" s="269"/>
      <c r="L77" s="24">
        <f t="shared" si="16"/>
        <v>688.44521296754556</v>
      </c>
      <c r="M77" s="165">
        <f t="shared" si="14"/>
        <v>1.7956317500457633</v>
      </c>
      <c r="N77" s="226">
        <v>0</v>
      </c>
      <c r="O77" s="278" t="s">
        <v>330</v>
      </c>
      <c r="P77" s="278" t="str">
        <f>VLOOKUP(B77,DATA!$A$36:$AC$143,29,FALSE)</f>
        <v>'11-03-2018</v>
      </c>
    </row>
    <row r="78" spans="1:16" ht="12.75" x14ac:dyDescent="0.2">
      <c r="A78" s="6" t="s">
        <v>320</v>
      </c>
      <c r="B78" s="7" t="s">
        <v>321</v>
      </c>
      <c r="C78" s="22">
        <f>(VLOOKUP(B78,DATA!A:AT,4,FALSE))/1000000</f>
        <v>1676.2</v>
      </c>
      <c r="D78" s="22">
        <f>(VLOOKUP(B78,DATA!A:AC,22,FALSE))/1000000</f>
        <v>802.57413222300011</v>
      </c>
      <c r="E78" s="230">
        <f t="shared" ref="E78" si="17">D78/C78</f>
        <v>0.47880571066877464</v>
      </c>
      <c r="F78" s="22">
        <f>(VLOOKUP(B78,DATA!A:AW,8,FALSE))/1</f>
        <v>11.657999999999999</v>
      </c>
      <c r="G78" s="22">
        <f>(VLOOKUP(B78,DATA!A:AX,9,FALSE))/1</f>
        <v>11.43</v>
      </c>
      <c r="H78" s="23">
        <f t="shared" ref="H78" si="18">G78-F78</f>
        <v>-0.22799999999999976</v>
      </c>
      <c r="I78" s="22">
        <f>(VLOOKUP(B78,DATA!A:AZ,12,FALSE))/1</f>
        <v>10.808999999999999</v>
      </c>
      <c r="J78" s="305">
        <v>0</v>
      </c>
      <c r="K78" s="269"/>
      <c r="L78" s="24">
        <f t="shared" si="16"/>
        <v>2261.7998271739093</v>
      </c>
      <c r="M78" s="165">
        <f t="shared" ref="M78" si="19">L78/C78</f>
        <v>1.349361548248365</v>
      </c>
      <c r="N78" s="226">
        <v>0</v>
      </c>
      <c r="O78" s="278" t="s">
        <v>330</v>
      </c>
      <c r="P78" s="278" t="str">
        <f>VLOOKUP(B78,DATA!$A$36:$AC$143,29,FALSE)</f>
        <v>'11-03-2018</v>
      </c>
    </row>
    <row r="79" spans="1:16" ht="12.75" x14ac:dyDescent="0.2">
      <c r="A79" s="6" t="s">
        <v>67</v>
      </c>
      <c r="B79" s="7" t="s">
        <v>257</v>
      </c>
      <c r="C79" s="22">
        <f>(VLOOKUP(B79,DATA!A:AT,4,FALSE))/1000000</f>
        <v>515.29999999999995</v>
      </c>
      <c r="D79" s="22">
        <f>(VLOOKUP(B79,DATA!A:AC,22,FALSE))/1000000</f>
        <v>232.085874641</v>
      </c>
      <c r="E79" s="230">
        <f t="shared" si="11"/>
        <v>0.45038982076654382</v>
      </c>
      <c r="F79" s="22">
        <f>(VLOOKUP(B79,DATA!A:AW,8,FALSE))/1</f>
        <v>9.109</v>
      </c>
      <c r="G79" s="22">
        <f>(VLOOKUP(B79,DATA!A:AX,9,FALSE))/1</f>
        <v>7.0940000000000003</v>
      </c>
      <c r="H79" s="23">
        <f t="shared" si="12"/>
        <v>-2.0149999999999997</v>
      </c>
      <c r="I79" s="22">
        <f>(VLOOKUP(B79,DATA!A:AZ,12,FALSE))/1</f>
        <v>25.478999999999999</v>
      </c>
      <c r="J79" s="305">
        <v>691.86350363500003</v>
      </c>
      <c r="K79" s="269">
        <f t="shared" si="13"/>
        <v>-0.66454962081156488</v>
      </c>
      <c r="L79" s="24">
        <f t="shared" si="16"/>
        <v>654.06019217009089</v>
      </c>
      <c r="M79" s="165">
        <f t="shared" si="14"/>
        <v>1.2692804039784416</v>
      </c>
      <c r="N79" s="226">
        <f t="shared" si="15"/>
        <v>-5.4639840468955682E-2</v>
      </c>
      <c r="O79" s="278" t="s">
        <v>330</v>
      </c>
      <c r="P79" s="278" t="str">
        <f>VLOOKUP(B79,DATA!$A$36:$AC$143,29,FALSE)</f>
        <v>'11-03-2018</v>
      </c>
    </row>
    <row r="80" spans="1:16" ht="12.75" x14ac:dyDescent="0.2">
      <c r="A80" s="6" t="s">
        <v>69</v>
      </c>
      <c r="B80" s="7" t="s">
        <v>258</v>
      </c>
      <c r="C80" s="22">
        <f>(VLOOKUP(B80,DATA!A:AT,4,FALSE))/1000000</f>
        <v>2349.1</v>
      </c>
      <c r="D80" s="22">
        <f>(VLOOKUP(B80,DATA!A:AC,22,FALSE))/1000000</f>
        <v>1310.0082459820001</v>
      </c>
      <c r="E80" s="230">
        <f t="shared" si="11"/>
        <v>0.55766389084415313</v>
      </c>
      <c r="F80" s="22">
        <f>(VLOOKUP(B80,DATA!A:AW,8,FALSE))/1</f>
        <v>8.7319999999999993</v>
      </c>
      <c r="G80" s="22">
        <f>(VLOOKUP(B80,DATA!A:AX,9,FALSE))/1</f>
        <v>7.7720000000000002</v>
      </c>
      <c r="H80" s="23">
        <f t="shared" si="12"/>
        <v>-0.95999999999999908</v>
      </c>
      <c r="I80" s="22">
        <f>(VLOOKUP(B80,DATA!A:AZ,12,FALSE))/1</f>
        <v>13.154999999999999</v>
      </c>
      <c r="J80" s="305">
        <v>2904.985870174</v>
      </c>
      <c r="K80" s="269">
        <f t="shared" si="13"/>
        <v>-0.5490483243198927</v>
      </c>
      <c r="L80" s="24">
        <f t="shared" si="16"/>
        <v>3691.8414204947271</v>
      </c>
      <c r="M80" s="165">
        <f t="shared" si="14"/>
        <v>1.5715982378335223</v>
      </c>
      <c r="N80" s="226">
        <f t="shared" si="15"/>
        <v>0.2708638132803024</v>
      </c>
      <c r="O80" s="278" t="s">
        <v>330</v>
      </c>
      <c r="P80" s="278" t="str">
        <f>VLOOKUP(B80,DATA!$A$36:$AC$143,29,FALSE)</f>
        <v>'11-03-2018</v>
      </c>
    </row>
    <row r="81" spans="1:16" ht="12.75" x14ac:dyDescent="0.2">
      <c r="A81" s="6" t="s">
        <v>70</v>
      </c>
      <c r="B81" s="7" t="s">
        <v>259</v>
      </c>
      <c r="C81" s="22">
        <f>(VLOOKUP(B81,DATA!A:AT,4,FALSE))/1000000</f>
        <v>645.29999999999995</v>
      </c>
      <c r="D81" s="22">
        <f>(VLOOKUP(B81,DATA!A:AC,22,FALSE))/1000000</f>
        <v>209.24943427399998</v>
      </c>
      <c r="E81" s="230">
        <f t="shared" si="11"/>
        <v>0.32426690573996592</v>
      </c>
      <c r="F81" s="22">
        <f>(VLOOKUP(B81,DATA!A:AW,8,FALSE))/1</f>
        <v>7.7949999999999999</v>
      </c>
      <c r="G81" s="22">
        <f>(VLOOKUP(B81,DATA!A:AX,9,FALSE))/1</f>
        <v>10.500999999999999</v>
      </c>
      <c r="H81" s="23">
        <f t="shared" si="12"/>
        <v>2.7059999999999995</v>
      </c>
      <c r="I81" s="22">
        <f>(VLOOKUP(B81,DATA!A:AZ,12,FALSE))/1</f>
        <v>16.094999999999999</v>
      </c>
      <c r="J81" s="305">
        <v>940.82867181699976</v>
      </c>
      <c r="K81" s="269">
        <f t="shared" si="13"/>
        <v>-0.77759028764516536</v>
      </c>
      <c r="L81" s="24">
        <f t="shared" si="16"/>
        <v>589.70295113581813</v>
      </c>
      <c r="M81" s="165">
        <f t="shared" si="14"/>
        <v>0.9138430979944494</v>
      </c>
      <c r="N81" s="226">
        <f t="shared" si="15"/>
        <v>-0.37320899245455708</v>
      </c>
      <c r="O81" s="278" t="s">
        <v>330</v>
      </c>
      <c r="P81" s="278" t="str">
        <f>VLOOKUP(B81,DATA!$A$36:$AC$143,29,FALSE)</f>
        <v>'11-03-2018</v>
      </c>
    </row>
    <row r="82" spans="1:16" ht="12.75" x14ac:dyDescent="0.2">
      <c r="A82" s="6" t="s">
        <v>71</v>
      </c>
      <c r="B82" s="7" t="s">
        <v>260</v>
      </c>
      <c r="C82" s="22">
        <f>(VLOOKUP(B82,DATA!A:AT,4,FALSE))/1000000</f>
        <v>722.7</v>
      </c>
      <c r="D82" s="22">
        <f>(VLOOKUP(B82,DATA!A:AC,22,FALSE))/1000000</f>
        <v>372.70330169599998</v>
      </c>
      <c r="E82" s="230">
        <f t="shared" si="11"/>
        <v>0.51570956371385079</v>
      </c>
      <c r="F82" s="22">
        <f>(VLOOKUP(B82,DATA!A:AW,8,FALSE))/1</f>
        <v>7.6870000000000003</v>
      </c>
      <c r="G82" s="22">
        <f>(VLOOKUP(B82,DATA!A:AX,9,FALSE))/1</f>
        <v>9.3829999999999991</v>
      </c>
      <c r="H82" s="23">
        <f t="shared" si="12"/>
        <v>1.6959999999999988</v>
      </c>
      <c r="I82" s="22">
        <f>(VLOOKUP(B82,DATA!A:AZ,12,FALSE))/1</f>
        <v>12.65</v>
      </c>
      <c r="J82" s="305">
        <v>1077.895512519</v>
      </c>
      <c r="K82" s="269">
        <f t="shared" si="13"/>
        <v>-0.65423058416394486</v>
      </c>
      <c r="L82" s="24">
        <f t="shared" si="16"/>
        <v>1050.3456684159999</v>
      </c>
      <c r="M82" s="165">
        <f t="shared" si="14"/>
        <v>1.4533633159208521</v>
      </c>
      <c r="N82" s="226">
        <f t="shared" si="15"/>
        <v>-2.5558919007480838E-2</v>
      </c>
      <c r="O82" s="309" t="s">
        <v>332</v>
      </c>
      <c r="P82" s="278" t="str">
        <f>VLOOKUP(B82,DATA!$A$36:$AC$143,29,FALSE)</f>
        <v>'10-03-2018</v>
      </c>
    </row>
    <row r="83" spans="1:16" ht="12.75" x14ac:dyDescent="0.2">
      <c r="A83" s="6" t="s">
        <v>72</v>
      </c>
      <c r="B83" s="7" t="s">
        <v>261</v>
      </c>
      <c r="C83" s="22">
        <f>(VLOOKUP(B83,DATA!A:AT,4,FALSE))/1000000</f>
        <v>735.3</v>
      </c>
      <c r="D83" s="22">
        <f>(VLOOKUP(B83,DATA!A:AC,22,FALSE))/1000000</f>
        <v>405.50393141699999</v>
      </c>
      <c r="E83" s="230">
        <f t="shared" si="11"/>
        <v>0.551480934879641</v>
      </c>
      <c r="F83" s="22">
        <f>(VLOOKUP(B83,DATA!A:AW,8,FALSE))/1</f>
        <v>9.9619999999999997</v>
      </c>
      <c r="G83" s="22">
        <f>(VLOOKUP(B83,DATA!A:AX,9,FALSE))/1</f>
        <v>8.7040000000000006</v>
      </c>
      <c r="H83" s="23">
        <f t="shared" si="12"/>
        <v>-1.2579999999999991</v>
      </c>
      <c r="I83" s="22">
        <f>(VLOOKUP(B83,DATA!A:AZ,12,FALSE))/1</f>
        <v>23.071000000000002</v>
      </c>
      <c r="J83" s="305">
        <v>1081.5907369949998</v>
      </c>
      <c r="K83" s="269">
        <f t="shared" si="13"/>
        <v>-0.62508560997515772</v>
      </c>
      <c r="L83" s="24">
        <f t="shared" si="16"/>
        <v>1142.7838067206362</v>
      </c>
      <c r="M83" s="165">
        <f t="shared" si="14"/>
        <v>1.5541735437517152</v>
      </c>
      <c r="N83" s="226">
        <f t="shared" si="15"/>
        <v>5.6576917342737287E-2</v>
      </c>
      <c r="O83" s="278" t="s">
        <v>330</v>
      </c>
      <c r="P83" s="278" t="str">
        <f>VLOOKUP(B83,DATA!$A$36:$AC$143,29,FALSE)</f>
        <v>'11-03-2018</v>
      </c>
    </row>
    <row r="84" spans="1:16" ht="12.75" x14ac:dyDescent="0.2">
      <c r="A84" s="6" t="s">
        <v>73</v>
      </c>
      <c r="B84" s="7" t="s">
        <v>262</v>
      </c>
      <c r="C84" s="22">
        <f>(VLOOKUP(B84,DATA!A:AT,4,FALSE))/1000000</f>
        <v>840.5</v>
      </c>
      <c r="D84" s="22">
        <f>(VLOOKUP(B84,DATA!A:AC,22,FALSE))/1000000</f>
        <v>432.80859417599999</v>
      </c>
      <c r="E84" s="230">
        <f t="shared" si="11"/>
        <v>0.5149418134158239</v>
      </c>
      <c r="F84" s="22">
        <f>(VLOOKUP(B84,DATA!A:AW,8,FALSE))/1</f>
        <v>11.843999999999999</v>
      </c>
      <c r="G84" s="22">
        <f>(VLOOKUP(B84,DATA!A:AX,9,FALSE))/1</f>
        <v>6.7649999999999997</v>
      </c>
      <c r="H84" s="23">
        <f t="shared" si="12"/>
        <v>-5.0789999999999997</v>
      </c>
      <c r="I84" s="22">
        <f>(VLOOKUP(B84,DATA!A:AZ,12,FALSE))/1</f>
        <v>20.448</v>
      </c>
      <c r="J84" s="305">
        <v>1187.944258603</v>
      </c>
      <c r="K84" s="269">
        <f t="shared" si="13"/>
        <v>-0.63566590684568414</v>
      </c>
      <c r="L84" s="24">
        <f t="shared" si="16"/>
        <v>1219.7333108596363</v>
      </c>
      <c r="M84" s="165">
        <f t="shared" si="14"/>
        <v>1.4511996559900491</v>
      </c>
      <c r="N84" s="226">
        <f t="shared" si="15"/>
        <v>2.6759717071253512E-2</v>
      </c>
      <c r="O84" s="278" t="s">
        <v>330</v>
      </c>
      <c r="P84" s="278" t="str">
        <f>VLOOKUP(B84,DATA!$A$36:$AC$143,29,FALSE)</f>
        <v>'11-03-2018</v>
      </c>
    </row>
    <row r="85" spans="1:16" ht="12.75" x14ac:dyDescent="0.2">
      <c r="A85" s="6" t="s">
        <v>74</v>
      </c>
      <c r="B85" s="7" t="s">
        <v>263</v>
      </c>
      <c r="C85" s="22">
        <f>(VLOOKUP(B85,DATA!A:AT,4,FALSE))/1000000</f>
        <v>1931</v>
      </c>
      <c r="D85" s="22">
        <f>(VLOOKUP(B85,DATA!A:AC,22,FALSE))/1000000</f>
        <v>1024.151754088</v>
      </c>
      <c r="E85" s="230">
        <f t="shared" si="11"/>
        <v>0.53037377218436044</v>
      </c>
      <c r="F85" s="22">
        <f>(VLOOKUP(B85,DATA!A:AW,8,FALSE))/1</f>
        <v>8.8350000000000009</v>
      </c>
      <c r="G85" s="22">
        <f>(VLOOKUP(B85,DATA!A:AX,9,FALSE))/1</f>
        <v>7.5549999999999997</v>
      </c>
      <c r="H85" s="23">
        <f t="shared" si="12"/>
        <v>-1.2800000000000011</v>
      </c>
      <c r="I85" s="22">
        <f>(VLOOKUP(B85,DATA!A:AZ,12,FALSE))/1</f>
        <v>17.007999999999999</v>
      </c>
      <c r="J85" s="305">
        <v>2768.7736502970001</v>
      </c>
      <c r="K85" s="269">
        <f t="shared" si="13"/>
        <v>-0.63010636352374216</v>
      </c>
      <c r="L85" s="24">
        <f t="shared" si="16"/>
        <v>2886.2458524298177</v>
      </c>
      <c r="M85" s="165">
        <f t="shared" si="14"/>
        <v>1.49468972161047</v>
      </c>
      <c r="N85" s="226">
        <f t="shared" si="15"/>
        <v>4.2427520978544617E-2</v>
      </c>
      <c r="O85" s="278" t="s">
        <v>330</v>
      </c>
      <c r="P85" s="278" t="str">
        <f>VLOOKUP(B85,DATA!$A$36:$AC$143,29,FALSE)</f>
        <v>'11-03-2018</v>
      </c>
    </row>
    <row r="86" spans="1:16" ht="12.75" x14ac:dyDescent="0.2">
      <c r="A86" s="6" t="s">
        <v>68</v>
      </c>
      <c r="B86" s="7" t="s">
        <v>264</v>
      </c>
      <c r="C86" s="22">
        <f>(VLOOKUP(B86,DATA!A:AT,4,FALSE))/1000000</f>
        <v>919.6</v>
      </c>
      <c r="D86" s="22">
        <f>(VLOOKUP(B86,DATA!A:AC,22,FALSE))/1000000</f>
        <v>486.99817999999999</v>
      </c>
      <c r="E86" s="230">
        <f t="shared" si="11"/>
        <v>0.52957609830361019</v>
      </c>
      <c r="F86" s="22">
        <f>(VLOOKUP(B86,DATA!A:AW,8,FALSE))/1</f>
        <v>9.3569999999999993</v>
      </c>
      <c r="G86" s="22">
        <f>(VLOOKUP(B86,DATA!A:AX,9,FALSE))/1</f>
        <v>6.2130000000000001</v>
      </c>
      <c r="H86" s="23">
        <f t="shared" si="12"/>
        <v>-3.1439999999999992</v>
      </c>
      <c r="I86" s="22">
        <f>(VLOOKUP(B86,DATA!A:AZ,12,FALSE))/1</f>
        <v>12.288</v>
      </c>
      <c r="J86" s="305">
        <v>1359.2077879999999</v>
      </c>
      <c r="K86" s="269">
        <f t="shared" si="13"/>
        <v>-0.64170439258842737</v>
      </c>
      <c r="L86" s="24">
        <f t="shared" si="16"/>
        <v>1372.4494163636364</v>
      </c>
      <c r="M86" s="165">
        <f t="shared" si="14"/>
        <v>1.4924417315829017</v>
      </c>
      <c r="N86" s="226">
        <f t="shared" si="15"/>
        <v>9.7421663417046559E-3</v>
      </c>
      <c r="O86" s="278" t="s">
        <v>330</v>
      </c>
      <c r="P86" s="278" t="str">
        <f>VLOOKUP(B86,DATA!$A$36:$AC$143,29,FALSE)</f>
        <v>'11-03-2018</v>
      </c>
    </row>
    <row r="87" spans="1:16" ht="12.75" x14ac:dyDescent="0.2">
      <c r="A87" s="6" t="s">
        <v>75</v>
      </c>
      <c r="B87" s="7" t="s">
        <v>265</v>
      </c>
      <c r="C87" s="22">
        <f>(VLOOKUP(B87,DATA!A:AT,4,FALSE))/1000000</f>
        <v>683.6</v>
      </c>
      <c r="D87" s="22">
        <f>(VLOOKUP(B87,DATA!A:AC,22,FALSE))/1000000</f>
        <v>364.34132556899999</v>
      </c>
      <c r="E87" s="230">
        <f t="shared" si="11"/>
        <v>0.53297443763750729</v>
      </c>
      <c r="F87" s="22">
        <f>(VLOOKUP(B87,DATA!A:AW,8,FALSE))/1</f>
        <v>9.9079999999999995</v>
      </c>
      <c r="G87" s="22">
        <f>(VLOOKUP(B87,DATA!A:AX,9,FALSE))/1</f>
        <v>3.306</v>
      </c>
      <c r="H87" s="23">
        <f t="shared" si="12"/>
        <v>-6.6019999999999994</v>
      </c>
      <c r="I87" s="22">
        <f>(VLOOKUP(B87,DATA!A:AZ,12,FALSE))/1</f>
        <v>22.295000000000002</v>
      </c>
      <c r="J87" s="305">
        <v>908.93952301800005</v>
      </c>
      <c r="K87" s="269">
        <f t="shared" si="13"/>
        <v>-0.5991577917535611</v>
      </c>
      <c r="L87" s="24">
        <f t="shared" si="16"/>
        <v>1026.7800993308181</v>
      </c>
      <c r="M87" s="165">
        <f t="shared" si="14"/>
        <v>1.5020188697057022</v>
      </c>
      <c r="N87" s="226">
        <f t="shared" si="15"/>
        <v>0.129646223239964</v>
      </c>
      <c r="O87" s="278" t="s">
        <v>330</v>
      </c>
      <c r="P87" s="278" t="str">
        <f>VLOOKUP(B87,DATA!$A$36:$AC$143,29,FALSE)</f>
        <v>'11-03-2018</v>
      </c>
    </row>
    <row r="88" spans="1:16" ht="12.75" x14ac:dyDescent="0.2">
      <c r="A88" s="6" t="s">
        <v>76</v>
      </c>
      <c r="B88" s="7" t="s">
        <v>266</v>
      </c>
      <c r="C88" s="22">
        <f>(VLOOKUP(B88,DATA!A:AT,4,FALSE))/1000000</f>
        <v>839</v>
      </c>
      <c r="D88" s="22">
        <f>(VLOOKUP(B88,DATA!A:AC,22,FALSE))/1000000</f>
        <v>326.544587476</v>
      </c>
      <c r="E88" s="230">
        <f t="shared" si="11"/>
        <v>0.38920689806436232</v>
      </c>
      <c r="F88" s="22">
        <f>(VLOOKUP(B88,DATA!A:AW,8,FALSE))/1</f>
        <v>11.294</v>
      </c>
      <c r="G88" s="22">
        <f>(VLOOKUP(B88,DATA!A:AX,9,FALSE))/1</f>
        <v>9.3719999999999999</v>
      </c>
      <c r="H88" s="23">
        <f t="shared" si="12"/>
        <v>-1.9220000000000006</v>
      </c>
      <c r="I88" s="22">
        <f>(VLOOKUP(B88,DATA!A:AZ,12,FALSE))/1</f>
        <v>20.501000000000001</v>
      </c>
      <c r="J88" s="305">
        <v>1040.5783546930002</v>
      </c>
      <c r="K88" s="269">
        <f t="shared" si="13"/>
        <v>-0.68618933307301022</v>
      </c>
      <c r="L88" s="24">
        <f t="shared" si="16"/>
        <v>920.26201925054545</v>
      </c>
      <c r="M88" s="165">
        <f t="shared" si="14"/>
        <v>1.0968558036359302</v>
      </c>
      <c r="N88" s="226">
        <f t="shared" si="15"/>
        <v>-0.11562448411484728</v>
      </c>
      <c r="O88" s="278" t="s">
        <v>330</v>
      </c>
      <c r="P88" s="278" t="str">
        <f>VLOOKUP(B88,DATA!$A$36:$AC$143,29,FALSE)</f>
        <v>'11-03-2018</v>
      </c>
    </row>
    <row r="89" spans="1:16" ht="12.75" x14ac:dyDescent="0.2">
      <c r="A89" s="6" t="s">
        <v>77</v>
      </c>
      <c r="B89" s="7" t="s">
        <v>267</v>
      </c>
      <c r="C89" s="22">
        <f>(VLOOKUP(B89,DATA!A:AT,4,FALSE))/1000000</f>
        <v>1190.5</v>
      </c>
      <c r="D89" s="22">
        <f>(VLOOKUP(B89,DATA!A:AC,22,FALSE))/1000000</f>
        <v>543.027546852</v>
      </c>
      <c r="E89" s="230">
        <f t="shared" si="11"/>
        <v>0.45613401667534648</v>
      </c>
      <c r="F89" s="22">
        <f>(VLOOKUP(B89,DATA!A:AW,8,FALSE))/1</f>
        <v>10.691000000000001</v>
      </c>
      <c r="G89" s="22">
        <f>(VLOOKUP(B89,DATA!A:AX,9,FALSE))/1</f>
        <v>4.7480000000000002</v>
      </c>
      <c r="H89" s="23">
        <f t="shared" si="12"/>
        <v>-5.9430000000000005</v>
      </c>
      <c r="I89" s="22">
        <f>(VLOOKUP(B89,DATA!A:AZ,12,FALSE))/1</f>
        <v>23.561</v>
      </c>
      <c r="J89" s="305">
        <v>1643.906847367</v>
      </c>
      <c r="K89" s="269">
        <f t="shared" si="13"/>
        <v>-0.66967255612947163</v>
      </c>
      <c r="L89" s="24">
        <f t="shared" si="16"/>
        <v>1530.3503593101818</v>
      </c>
      <c r="M89" s="165">
        <f t="shared" si="14"/>
        <v>1.2854685924487037</v>
      </c>
      <c r="N89" s="226">
        <f t="shared" si="15"/>
        <v>-6.9077203637601739E-2</v>
      </c>
      <c r="O89" s="278" t="s">
        <v>330</v>
      </c>
      <c r="P89" s="278" t="str">
        <f>VLOOKUP(B89,DATA!$A$36:$AC$143,29,FALSE)</f>
        <v>'11-03-2018</v>
      </c>
    </row>
    <row r="90" spans="1:16" ht="12.75" x14ac:dyDescent="0.2">
      <c r="A90" s="6" t="s">
        <v>78</v>
      </c>
      <c r="B90" s="7" t="s">
        <v>268</v>
      </c>
      <c r="C90" s="22">
        <f>(VLOOKUP(B90,DATA!A:AT,4,FALSE))/1000000</f>
        <v>534.6</v>
      </c>
      <c r="D90" s="22">
        <f>(VLOOKUP(B90,DATA!A:AC,22,FALSE))/1000000</f>
        <v>251.96046281600002</v>
      </c>
      <c r="E90" s="230">
        <f t="shared" si="11"/>
        <v>0.4713065148073326</v>
      </c>
      <c r="F90" s="22">
        <f>(VLOOKUP(B90,DATA!A:AW,8,FALSE))/1</f>
        <v>8.3130000000000006</v>
      </c>
      <c r="G90" s="22">
        <f>(VLOOKUP(B90,DATA!A:AX,9,FALSE))/1</f>
        <v>5.3540000000000001</v>
      </c>
      <c r="H90" s="23">
        <f t="shared" si="12"/>
        <v>-2.9590000000000005</v>
      </c>
      <c r="I90" s="22">
        <f>(VLOOKUP(B90,DATA!A:AZ,12,FALSE))/1</f>
        <v>15.978</v>
      </c>
      <c r="J90" s="305">
        <v>779.35326043499992</v>
      </c>
      <c r="K90" s="269">
        <f t="shared" si="13"/>
        <v>-0.67670570509274952</v>
      </c>
      <c r="L90" s="24">
        <f t="shared" si="16"/>
        <v>710.0703952087274</v>
      </c>
      <c r="M90" s="165">
        <f t="shared" si="14"/>
        <v>1.3282274508206648</v>
      </c>
      <c r="N90" s="226">
        <f t="shared" si="15"/>
        <v>-8.8897896170475943E-2</v>
      </c>
      <c r="O90" s="278" t="s">
        <v>330</v>
      </c>
      <c r="P90" s="278" t="str">
        <f>VLOOKUP(B90,DATA!$A$36:$AC$143,29,FALSE)</f>
        <v>'11-03-2018</v>
      </c>
    </row>
    <row r="91" spans="1:16" ht="12.75" x14ac:dyDescent="0.2">
      <c r="A91" s="6" t="s">
        <v>79</v>
      </c>
      <c r="B91" s="25" t="s">
        <v>269</v>
      </c>
      <c r="C91" s="22">
        <f>(VLOOKUP(B91,DATA!A:AT,4,FALSE))/1000000</f>
        <v>2251.9</v>
      </c>
      <c r="D91" s="22">
        <f>(VLOOKUP(B91,DATA!A:AC,22,FALSE))/1000000</f>
        <v>904.96866</v>
      </c>
      <c r="E91" s="230">
        <f t="shared" si="11"/>
        <v>0.40186893734180024</v>
      </c>
      <c r="F91" s="22">
        <f>(VLOOKUP(B91,DATA!A:AW,8,FALSE))/1</f>
        <v>10.37</v>
      </c>
      <c r="G91" s="22">
        <f>(VLOOKUP(B91,DATA!A:AX,9,FALSE))/1</f>
        <v>11.009</v>
      </c>
      <c r="H91" s="23">
        <f t="shared" si="12"/>
        <v>0.63900000000000112</v>
      </c>
      <c r="I91" s="22">
        <f>(VLOOKUP(B91,DATA!A:AZ,12,FALSE))/1</f>
        <v>10.728999999999999</v>
      </c>
      <c r="J91" s="305">
        <v>2916.9144460000002</v>
      </c>
      <c r="K91" s="269">
        <f t="shared" si="13"/>
        <v>-0.689751387380938</v>
      </c>
      <c r="L91" s="24">
        <f t="shared" si="16"/>
        <v>2550.3662236363639</v>
      </c>
      <c r="M91" s="165">
        <f t="shared" si="14"/>
        <v>1.1325397325087099</v>
      </c>
      <c r="N91" s="226">
        <f t="shared" si="15"/>
        <v>-0.1256630008008251</v>
      </c>
      <c r="O91" s="278" t="s">
        <v>330</v>
      </c>
      <c r="P91" s="278" t="str">
        <f>VLOOKUP(B91,DATA!$A$36:$AC$143,29,FALSE)</f>
        <v>'11-03-2018</v>
      </c>
    </row>
    <row r="92" spans="1:16" ht="12.75" x14ac:dyDescent="0.2">
      <c r="A92" s="6" t="s">
        <v>138</v>
      </c>
      <c r="B92" s="25" t="s">
        <v>210</v>
      </c>
      <c r="C92" s="22">
        <f>(VLOOKUP(B92,DATA!A:AT,4,FALSE))/1000000</f>
        <v>0</v>
      </c>
      <c r="D92" s="22">
        <f>(VLOOKUP(B92,DATA!A:AC,22,FALSE))/1000000</f>
        <v>927.06769799999995</v>
      </c>
      <c r="E92" s="230">
        <v>0</v>
      </c>
      <c r="F92" s="22">
        <f>(VLOOKUP(B92,DATA!A:AW,8,FALSE))/1</f>
        <v>0</v>
      </c>
      <c r="G92" s="22">
        <f>(VLOOKUP(B92,DATA!A:AX,9,FALSE))/1</f>
        <v>-11.04</v>
      </c>
      <c r="H92" s="23">
        <f t="shared" si="12"/>
        <v>-11.04</v>
      </c>
      <c r="I92" s="22">
        <f>(VLOOKUP(B92,DATA!A:AZ,12,FALSE))/1</f>
        <v>0</v>
      </c>
      <c r="J92" s="305">
        <v>3095.6687454550001</v>
      </c>
      <c r="K92" s="269">
        <v>0</v>
      </c>
      <c r="L92" s="24">
        <f t="shared" si="16"/>
        <v>2612.6453307272727</v>
      </c>
      <c r="M92" s="165">
        <v>0</v>
      </c>
      <c r="N92" s="226">
        <f t="shared" si="15"/>
        <v>-0.15603200937984493</v>
      </c>
      <c r="O92" s="278" t="s">
        <v>330</v>
      </c>
      <c r="P92" s="278"/>
    </row>
    <row r="93" spans="1:16" s="19" customFormat="1" ht="12.75" x14ac:dyDescent="0.2">
      <c r="A93" s="270"/>
      <c r="B93" s="271" t="s">
        <v>208</v>
      </c>
      <c r="C93" s="272">
        <f>'SLS MD'!D17/1000000</f>
        <v>107895.9</v>
      </c>
      <c r="D93" s="272">
        <f>'SLS MD'!E17/1000000</f>
        <v>50766.025672924014</v>
      </c>
      <c r="E93" s="273">
        <f>'SLS MD'!F17</f>
        <v>0.47050931196573748</v>
      </c>
      <c r="F93" s="272">
        <f>DATA!X23</f>
        <v>10.4225323770412</v>
      </c>
      <c r="G93" s="272">
        <f>'SLS MD'!G17</f>
        <v>8.9237489113016544</v>
      </c>
      <c r="H93" s="275">
        <f t="shared" si="12"/>
        <v>-1.498783465739546</v>
      </c>
      <c r="I93" s="272">
        <f>'SLS MD'!H17</f>
        <v>16.2084837308598</v>
      </c>
      <c r="J93" s="274">
        <f>'SLS MD'!J17/1000000</f>
        <v>142263.71920508903</v>
      </c>
      <c r="K93" s="276">
        <f t="shared" si="13"/>
        <v>-0.64315550052688331</v>
      </c>
      <c r="L93" s="274">
        <f>'SLS MD'!M17/1000000</f>
        <v>110489.60115366281</v>
      </c>
      <c r="M93" s="277">
        <f>'SLS MD'!N17</f>
        <v>1.0240389222728834</v>
      </c>
      <c r="N93" s="226">
        <f t="shared" ref="N93" si="20">(L93-J93)/J93</f>
        <v>-0.2233466004471617</v>
      </c>
      <c r="O93" s="278"/>
      <c r="P93" s="278"/>
    </row>
    <row r="94" spans="1:16" s="10" customFormat="1" ht="6.75" customHeight="1" x14ac:dyDescent="0.2">
      <c r="C94" s="26"/>
      <c r="D94" s="26"/>
      <c r="E94" s="231"/>
      <c r="F94" s="26"/>
      <c r="G94" s="26"/>
      <c r="H94" s="26"/>
      <c r="I94" s="26"/>
      <c r="J94" s="26"/>
      <c r="K94" s="168"/>
      <c r="L94" s="26"/>
      <c r="M94" s="163"/>
      <c r="O94" s="9"/>
    </row>
    <row r="95" spans="1:16" ht="11.25" customHeight="1" x14ac:dyDescent="0.2">
      <c r="B95" s="11" t="s">
        <v>145</v>
      </c>
      <c r="C95" s="1" t="s">
        <v>151</v>
      </c>
      <c r="F95" s="14" t="s">
        <v>144</v>
      </c>
      <c r="K95" s="218" t="e">
        <v>#REF!</v>
      </c>
    </row>
  </sheetData>
  <sortState ref="A5:W103">
    <sortCondition ref="A5:A103"/>
  </sortState>
  <phoneticPr fontId="46" type="noConversion"/>
  <conditionalFormatting sqref="M5:M93">
    <cfRule type="cellIs" dxfId="10" priority="132" operator="lessThan">
      <formula>100%</formula>
    </cfRule>
  </conditionalFormatting>
  <conditionalFormatting sqref="N5:N92">
    <cfRule type="cellIs" dxfId="9" priority="14" operator="lessThan">
      <formula>0</formula>
    </cfRule>
    <cfRule type="cellIs" dxfId="8" priority="117" operator="lessThan">
      <formula>0</formula>
    </cfRule>
    <cfRule type="cellIs" dxfId="7" priority="130" operator="lessThan">
      <formula>-0.1</formula>
    </cfRule>
    <cfRule type="cellIs" dxfId="6" priority="131" operator="lessThan">
      <formula>-0.15</formula>
    </cfRule>
  </conditionalFormatting>
  <conditionalFormatting sqref="K5:K93 H5:H93">
    <cfRule type="cellIs" dxfId="5" priority="127" operator="lessThan">
      <formula>0</formula>
    </cfRule>
  </conditionalFormatting>
  <conditionalFormatting sqref="K5:K93">
    <cfRule type="cellIs" dxfId="4" priority="123" operator="lessThan">
      <formula>-10</formula>
    </cfRule>
  </conditionalFormatting>
  <conditionalFormatting sqref="N93">
    <cfRule type="cellIs" dxfId="3" priority="9" operator="lessThan">
      <formula>0</formula>
    </cfRule>
    <cfRule type="cellIs" dxfId="2" priority="10" operator="lessThan">
      <formula>0</formula>
    </cfRule>
    <cfRule type="cellIs" dxfId="1" priority="11" operator="lessThan">
      <formula>-0.1</formula>
    </cfRule>
    <cfRule type="cellIs" dxfId="0" priority="12" operator="lessThan">
      <formula>-0.15</formula>
    </cfRule>
  </conditionalFormatting>
  <pageMargins left="0.39" right="0.24" top="0.24" bottom="0.3" header="0" footer="0"/>
  <pageSetup scale="74" fitToHeight="0" orientation="landscape" copies="2" r:id="rId1"/>
  <headerFooter>
    <oddFooter>&amp;L&amp;"-,Regular"&amp;8&amp;Z&amp;F&amp;R&amp;8&amp;D|&amp;T</oddFooter>
  </headerFooter>
  <rowBreaks count="1" manualBreakCount="1">
    <brk id="51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J166"/>
  <sheetViews>
    <sheetView topLeftCell="S139" zoomScale="85" zoomScaleNormal="85" workbookViewId="0">
      <selection activeCell="A144" sqref="A144:AI166"/>
    </sheetView>
  </sheetViews>
  <sheetFormatPr defaultColWidth="11.42578125" defaultRowHeight="12.75" x14ac:dyDescent="0.2"/>
  <cols>
    <col min="2" max="2" width="18.7109375" customWidth="1"/>
    <col min="4" max="4" width="18" customWidth="1"/>
    <col min="22" max="22" width="18" bestFit="1" customWidth="1"/>
    <col min="33" max="33" width="12.5703125" bestFit="1" customWidth="1"/>
    <col min="34" max="34" width="15.28515625" bestFit="1" customWidth="1"/>
  </cols>
  <sheetData>
    <row r="1" spans="1:36" x14ac:dyDescent="0.2">
      <c r="A1" t="s">
        <v>329</v>
      </c>
    </row>
    <row r="2" spans="1:36" x14ac:dyDescent="0.2">
      <c r="A2" t="s">
        <v>311</v>
      </c>
    </row>
    <row r="4" spans="1:36" x14ac:dyDescent="0.2">
      <c r="A4" t="s">
        <v>325</v>
      </c>
    </row>
    <row r="6" spans="1:36" x14ac:dyDescent="0.2">
      <c r="A6" t="s">
        <v>0</v>
      </c>
      <c r="B6" t="s">
        <v>164</v>
      </c>
      <c r="C6" t="s">
        <v>165</v>
      </c>
      <c r="D6" t="s">
        <v>166</v>
      </c>
      <c r="E6" t="s">
        <v>167</v>
      </c>
      <c r="F6" t="s">
        <v>164</v>
      </c>
      <c r="G6" t="b">
        <v>1</v>
      </c>
      <c r="H6" t="s">
        <v>166</v>
      </c>
    </row>
    <row r="7" spans="1:36" x14ac:dyDescent="0.2">
      <c r="A7" t="s">
        <v>311</v>
      </c>
    </row>
    <row r="8" spans="1:36" x14ac:dyDescent="0.2">
      <c r="A8" t="s">
        <v>0</v>
      </c>
      <c r="B8" t="s">
        <v>168</v>
      </c>
      <c r="C8" t="s">
        <v>169</v>
      </c>
      <c r="D8" t="s">
        <v>170</v>
      </c>
      <c r="E8" t="s">
        <v>171</v>
      </c>
      <c r="F8" t="s">
        <v>172</v>
      </c>
      <c r="G8" t="s">
        <v>173</v>
      </c>
      <c r="H8" t="s">
        <v>174</v>
      </c>
      <c r="I8" t="s">
        <v>175</v>
      </c>
      <c r="J8" t="s">
        <v>176</v>
      </c>
      <c r="K8" t="s">
        <v>177</v>
      </c>
      <c r="L8" t="s">
        <v>178</v>
      </c>
      <c r="M8" t="s">
        <v>179</v>
      </c>
      <c r="N8" t="s">
        <v>180</v>
      </c>
      <c r="O8" t="s">
        <v>181</v>
      </c>
      <c r="P8" t="s">
        <v>182</v>
      </c>
      <c r="Q8" t="s">
        <v>183</v>
      </c>
      <c r="R8" t="s">
        <v>184</v>
      </c>
      <c r="S8" t="s">
        <v>185</v>
      </c>
      <c r="T8" t="s">
        <v>186</v>
      </c>
      <c r="U8" t="s">
        <v>187</v>
      </c>
      <c r="V8" t="s">
        <v>188</v>
      </c>
      <c r="W8" t="s">
        <v>189</v>
      </c>
      <c r="X8" t="s">
        <v>190</v>
      </c>
      <c r="Y8" t="s">
        <v>191</v>
      </c>
      <c r="Z8" t="s">
        <v>192</v>
      </c>
      <c r="AA8" t="s">
        <v>193</v>
      </c>
      <c r="AB8" t="s">
        <v>194</v>
      </c>
      <c r="AC8" t="s">
        <v>195</v>
      </c>
    </row>
    <row r="10" spans="1:36" x14ac:dyDescent="0.2">
      <c r="A10" t="s">
        <v>196</v>
      </c>
      <c r="AD10" t="s">
        <v>316</v>
      </c>
      <c r="AG10" s="302" t="s">
        <v>317</v>
      </c>
      <c r="AJ10" t="s">
        <v>315</v>
      </c>
    </row>
    <row r="11" spans="1:36" x14ac:dyDescent="0.2">
      <c r="A11" t="s">
        <v>197</v>
      </c>
      <c r="B11">
        <v>2576100000</v>
      </c>
      <c r="C11">
        <v>298600000</v>
      </c>
      <c r="D11">
        <v>2874700000</v>
      </c>
      <c r="E11">
        <v>36512</v>
      </c>
      <c r="F11">
        <v>1381129463.599</v>
      </c>
      <c r="G11">
        <v>707826440</v>
      </c>
      <c r="H11">
        <v>24.08</v>
      </c>
      <c r="I11">
        <v>24.821000000000002</v>
      </c>
      <c r="J11">
        <v>342812191.28899997</v>
      </c>
      <c r="K11">
        <v>53.613</v>
      </c>
      <c r="L11">
        <v>51.25</v>
      </c>
      <c r="M11">
        <v>4550</v>
      </c>
      <c r="N11">
        <v>378267290.91000003</v>
      </c>
      <c r="O11">
        <v>271077655</v>
      </c>
      <c r="P11">
        <v>17.084</v>
      </c>
      <c r="Q11">
        <v>14.385</v>
      </c>
      <c r="R11">
        <v>54412716.409999996</v>
      </c>
      <c r="S11">
        <v>126.68</v>
      </c>
      <c r="T11">
        <v>71.662999999999997</v>
      </c>
      <c r="U11">
        <v>41062</v>
      </c>
      <c r="V11">
        <v>1759396754.5090001</v>
      </c>
      <c r="W11">
        <v>978904095</v>
      </c>
      <c r="X11">
        <v>23.353000000000002</v>
      </c>
      <c r="Y11">
        <v>22.577000000000002</v>
      </c>
      <c r="Z11">
        <v>397224907.699</v>
      </c>
      <c r="AA11">
        <v>61.203000000000003</v>
      </c>
      <c r="AB11">
        <v>55.639000000000003</v>
      </c>
      <c r="AC11" t="s">
        <v>330</v>
      </c>
      <c r="AD11">
        <v>5063731.8150000004</v>
      </c>
      <c r="AE11">
        <v>2259434029.0339999</v>
      </c>
      <c r="AG11" s="303">
        <v>14600000</v>
      </c>
      <c r="AH11" s="304">
        <v>3685300000</v>
      </c>
      <c r="AJ11">
        <v>334545.45500000002</v>
      </c>
    </row>
    <row r="12" spans="1:36" x14ac:dyDescent="0.2">
      <c r="A12" t="s">
        <v>198</v>
      </c>
      <c r="B12">
        <v>1653500000</v>
      </c>
      <c r="C12">
        <v>563800000</v>
      </c>
      <c r="D12">
        <v>2217300000</v>
      </c>
      <c r="E12">
        <v>41920</v>
      </c>
      <c r="F12">
        <v>653011074.06299996</v>
      </c>
      <c r="G12">
        <v>311701853</v>
      </c>
      <c r="H12">
        <v>27.385000000000002</v>
      </c>
      <c r="I12">
        <v>25.582000000000001</v>
      </c>
      <c r="J12">
        <v>167051351.57300001</v>
      </c>
      <c r="K12">
        <v>39.493000000000002</v>
      </c>
      <c r="L12">
        <v>47.732999999999997</v>
      </c>
      <c r="M12">
        <v>20970</v>
      </c>
      <c r="N12">
        <v>283616476.54000002</v>
      </c>
      <c r="O12">
        <v>108425</v>
      </c>
      <c r="P12">
        <v>12.564</v>
      </c>
      <c r="Q12">
        <v>15.500999999999999</v>
      </c>
      <c r="R12">
        <v>43963090.990000002</v>
      </c>
      <c r="S12">
        <v>50.304000000000002</v>
      </c>
      <c r="T12">
        <v>3.7999999999999999E-2</v>
      </c>
      <c r="U12">
        <v>62890</v>
      </c>
      <c r="V12">
        <v>936627550.60300004</v>
      </c>
      <c r="W12">
        <v>311810278</v>
      </c>
      <c r="X12">
        <v>23.617000000000001</v>
      </c>
      <c r="Y12">
        <v>22.529</v>
      </c>
      <c r="Z12">
        <v>211014442.56299999</v>
      </c>
      <c r="AA12">
        <v>42.241999999999997</v>
      </c>
      <c r="AB12">
        <v>33.290999999999997</v>
      </c>
      <c r="AC12" t="s">
        <v>330</v>
      </c>
      <c r="AD12">
        <v>3549690.906</v>
      </c>
      <c r="AE12">
        <v>1676427841.9070001</v>
      </c>
      <c r="AG12" s="303">
        <v>5700000</v>
      </c>
      <c r="AH12" s="304">
        <v>2669000000</v>
      </c>
    </row>
    <row r="13" spans="1:36" x14ac:dyDescent="0.2">
      <c r="A13" t="s">
        <v>199</v>
      </c>
      <c r="B13">
        <v>3373600000</v>
      </c>
      <c r="C13">
        <v>24400000</v>
      </c>
      <c r="D13">
        <v>3398000000</v>
      </c>
      <c r="E13">
        <v>50392</v>
      </c>
      <c r="F13">
        <v>1744744537.2869999</v>
      </c>
      <c r="G13">
        <v>1400633538</v>
      </c>
      <c r="H13">
        <v>21.315000000000001</v>
      </c>
      <c r="I13">
        <v>22.774000000000001</v>
      </c>
      <c r="J13">
        <v>397356295.99699998</v>
      </c>
      <c r="K13">
        <v>51.718000000000004</v>
      </c>
      <c r="L13">
        <v>80.277000000000001</v>
      </c>
      <c r="M13">
        <v>4327</v>
      </c>
      <c r="N13">
        <v>255890823.91</v>
      </c>
      <c r="O13">
        <v>158768977</v>
      </c>
      <c r="P13">
        <v>15.218</v>
      </c>
      <c r="Q13">
        <v>19.457000000000001</v>
      </c>
      <c r="R13">
        <v>49789629.170000002</v>
      </c>
      <c r="S13">
        <v>1048.7329999999999</v>
      </c>
      <c r="T13">
        <v>62.045999999999999</v>
      </c>
      <c r="U13">
        <v>54719</v>
      </c>
      <c r="V13">
        <v>2000635361.197</v>
      </c>
      <c r="W13">
        <v>1559402515</v>
      </c>
      <c r="X13">
        <v>21.271000000000001</v>
      </c>
      <c r="Y13">
        <v>22.35</v>
      </c>
      <c r="Z13">
        <v>447145925.167</v>
      </c>
      <c r="AA13">
        <v>58.877000000000002</v>
      </c>
      <c r="AB13">
        <v>77.944999999999993</v>
      </c>
      <c r="AC13" t="s">
        <v>330</v>
      </c>
      <c r="AD13">
        <v>4695193.6390000004</v>
      </c>
      <c r="AE13">
        <v>2734031720.533</v>
      </c>
      <c r="AG13" s="303">
        <v>17100000</v>
      </c>
      <c r="AH13" s="304">
        <v>4433500000</v>
      </c>
    </row>
    <row r="14" spans="1:36" x14ac:dyDescent="0.2">
      <c r="A14" t="s">
        <v>200</v>
      </c>
      <c r="B14">
        <v>4520100000</v>
      </c>
      <c r="C14">
        <v>22600000</v>
      </c>
      <c r="D14">
        <v>4542700000</v>
      </c>
      <c r="E14">
        <v>75996</v>
      </c>
      <c r="F14">
        <v>1864670659.9990001</v>
      </c>
      <c r="G14">
        <v>703528176</v>
      </c>
      <c r="H14">
        <v>23.617999999999999</v>
      </c>
      <c r="I14">
        <v>27.018000000000001</v>
      </c>
      <c r="J14">
        <v>503796339.15899998</v>
      </c>
      <c r="K14">
        <v>41.253</v>
      </c>
      <c r="L14">
        <v>37.728999999999999</v>
      </c>
      <c r="M14">
        <v>1582</v>
      </c>
      <c r="N14">
        <v>40700263.950000003</v>
      </c>
      <c r="O14">
        <v>5373150</v>
      </c>
      <c r="P14">
        <v>22.457000000000001</v>
      </c>
      <c r="Q14">
        <v>25.390999999999998</v>
      </c>
      <c r="R14">
        <v>10334384.689999999</v>
      </c>
      <c r="S14">
        <v>180.09</v>
      </c>
      <c r="T14">
        <v>13.202</v>
      </c>
      <c r="U14">
        <v>77578</v>
      </c>
      <c r="V14">
        <v>1905370923.9489999</v>
      </c>
      <c r="W14">
        <v>708901326</v>
      </c>
      <c r="X14">
        <v>23.613</v>
      </c>
      <c r="Y14">
        <v>26.983000000000001</v>
      </c>
      <c r="Z14">
        <v>514130723.84899998</v>
      </c>
      <c r="AA14">
        <v>41.944000000000003</v>
      </c>
      <c r="AB14">
        <v>37.204999999999998</v>
      </c>
      <c r="AC14" t="s">
        <v>330</v>
      </c>
      <c r="AD14">
        <v>31179734.546</v>
      </c>
      <c r="AE14">
        <v>3664912151.0409999</v>
      </c>
      <c r="AG14" s="303">
        <v>13700000</v>
      </c>
      <c r="AH14" s="304">
        <v>5736000000</v>
      </c>
    </row>
    <row r="15" spans="1:36" x14ac:dyDescent="0.2">
      <c r="A15" t="s">
        <v>201</v>
      </c>
      <c r="B15">
        <v>4368400000</v>
      </c>
      <c r="C15">
        <v>55000000</v>
      </c>
      <c r="D15">
        <v>4423400000</v>
      </c>
      <c r="E15">
        <v>53286</v>
      </c>
      <c r="F15">
        <v>1986720149.1719999</v>
      </c>
      <c r="G15">
        <v>479553132</v>
      </c>
      <c r="H15">
        <v>14.691000000000001</v>
      </c>
      <c r="I15">
        <v>15.798</v>
      </c>
      <c r="J15">
        <v>313854752.51200002</v>
      </c>
      <c r="K15">
        <v>45.478999999999999</v>
      </c>
      <c r="L15">
        <v>24.138000000000002</v>
      </c>
      <c r="M15">
        <v>2069</v>
      </c>
      <c r="N15">
        <v>79112795.980000004</v>
      </c>
      <c r="O15">
        <v>0</v>
      </c>
      <c r="P15">
        <v>15.131</v>
      </c>
      <c r="Q15">
        <v>5.4569999999999999</v>
      </c>
      <c r="R15">
        <v>4316886.03</v>
      </c>
      <c r="S15">
        <v>143.84100000000001</v>
      </c>
      <c r="T15">
        <v>0</v>
      </c>
      <c r="U15">
        <v>55355</v>
      </c>
      <c r="V15">
        <v>2065832945.152</v>
      </c>
      <c r="W15">
        <v>479553132</v>
      </c>
      <c r="X15">
        <v>14.696</v>
      </c>
      <c r="Y15">
        <v>15.401999999999999</v>
      </c>
      <c r="Z15">
        <v>318171638.542</v>
      </c>
      <c r="AA15">
        <v>46.701999999999998</v>
      </c>
      <c r="AB15">
        <v>23.213999999999999</v>
      </c>
      <c r="AC15" t="s">
        <v>330</v>
      </c>
      <c r="AD15">
        <v>15216999.997</v>
      </c>
      <c r="AE15">
        <v>3233726850.527</v>
      </c>
      <c r="AG15" s="303">
        <v>9600000</v>
      </c>
      <c r="AH15" s="304">
        <v>5274400000</v>
      </c>
      <c r="AJ15">
        <v>8002045.4550000001</v>
      </c>
    </row>
    <row r="16" spans="1:36" x14ac:dyDescent="0.2">
      <c r="A16" t="s">
        <v>202</v>
      </c>
      <c r="B16">
        <v>28816000000</v>
      </c>
      <c r="C16">
        <v>0</v>
      </c>
      <c r="D16">
        <v>28816000000</v>
      </c>
      <c r="E16">
        <v>1316254</v>
      </c>
      <c r="F16">
        <v>13896454977.966</v>
      </c>
      <c r="G16">
        <v>1342981138</v>
      </c>
      <c r="H16">
        <v>9.7469999999999999</v>
      </c>
      <c r="I16">
        <v>8.7379999999999995</v>
      </c>
      <c r="J16">
        <v>1214324212.9660001</v>
      </c>
      <c r="K16">
        <v>48.225000000000001</v>
      </c>
      <c r="L16">
        <v>9.6639999999999997</v>
      </c>
      <c r="M16">
        <v>14</v>
      </c>
      <c r="N16">
        <v>332272.71999999997</v>
      </c>
      <c r="O16">
        <v>0</v>
      </c>
      <c r="P16">
        <v>0</v>
      </c>
      <c r="Q16">
        <v>25</v>
      </c>
      <c r="R16">
        <v>83068.17</v>
      </c>
      <c r="S16">
        <v>0</v>
      </c>
      <c r="T16">
        <v>0</v>
      </c>
      <c r="U16">
        <v>1316268</v>
      </c>
      <c r="V16">
        <v>13896787250.686001</v>
      </c>
      <c r="W16">
        <v>1342981138</v>
      </c>
      <c r="X16">
        <v>9.7469999999999999</v>
      </c>
      <c r="Y16">
        <v>8.7390000000000008</v>
      </c>
      <c r="Z16">
        <v>1214407281.1359999</v>
      </c>
      <c r="AA16">
        <v>48.225999999999999</v>
      </c>
      <c r="AB16">
        <v>9.6639999999999997</v>
      </c>
      <c r="AC16" t="s">
        <v>330</v>
      </c>
      <c r="AD16">
        <v>22656330.010000002</v>
      </c>
      <c r="AE16">
        <v>21879367345.856003</v>
      </c>
      <c r="AG16" s="303">
        <v>43700000</v>
      </c>
      <c r="AH16" s="304">
        <v>33044000000</v>
      </c>
      <c r="AJ16">
        <v>429090.91</v>
      </c>
    </row>
    <row r="17" spans="1:36" x14ac:dyDescent="0.2">
      <c r="A17" t="s">
        <v>203</v>
      </c>
      <c r="B17">
        <v>28905400000</v>
      </c>
      <c r="C17">
        <v>0</v>
      </c>
      <c r="D17">
        <v>28905400000</v>
      </c>
      <c r="E17">
        <v>2317419</v>
      </c>
      <c r="F17">
        <v>14630304084.419001</v>
      </c>
      <c r="G17">
        <v>2003543477</v>
      </c>
      <c r="H17">
        <v>6.45</v>
      </c>
      <c r="I17">
        <v>2.9910000000000001</v>
      </c>
      <c r="J17">
        <v>437563172.21899998</v>
      </c>
      <c r="K17">
        <v>50.613999999999997</v>
      </c>
      <c r="L17">
        <v>13.694000000000001</v>
      </c>
      <c r="P17">
        <v>0</v>
      </c>
      <c r="Q17">
        <v>0</v>
      </c>
      <c r="R17">
        <v>0</v>
      </c>
      <c r="S17">
        <v>0</v>
      </c>
      <c r="T17">
        <v>0</v>
      </c>
      <c r="U17">
        <v>2317419</v>
      </c>
      <c r="V17">
        <v>14630304084.419001</v>
      </c>
      <c r="W17">
        <v>2003543477</v>
      </c>
      <c r="X17">
        <v>6.45</v>
      </c>
      <c r="Y17">
        <v>2.9910000000000001</v>
      </c>
      <c r="Z17">
        <v>437563172.21899998</v>
      </c>
      <c r="AA17">
        <v>50.613999999999997</v>
      </c>
      <c r="AB17">
        <v>13.694000000000001</v>
      </c>
      <c r="AC17" t="s">
        <v>330</v>
      </c>
      <c r="AD17">
        <v>21584610.000999998</v>
      </c>
      <c r="AE17">
        <v>18747553886.276001</v>
      </c>
      <c r="AG17" s="303">
        <v>125600000</v>
      </c>
      <c r="AH17" s="304">
        <v>31328800000</v>
      </c>
      <c r="AJ17">
        <v>6985750</v>
      </c>
    </row>
    <row r="18" spans="1:36" x14ac:dyDescent="0.2">
      <c r="A18" t="s">
        <v>204</v>
      </c>
      <c r="B18">
        <v>16145200000</v>
      </c>
      <c r="C18">
        <v>800000</v>
      </c>
      <c r="D18">
        <v>16146000000</v>
      </c>
      <c r="E18">
        <v>1219901</v>
      </c>
      <c r="F18">
        <v>7147435011.0819998</v>
      </c>
      <c r="G18">
        <v>742507617</v>
      </c>
      <c r="H18">
        <v>5.6710000000000003</v>
      </c>
      <c r="I18">
        <v>2.4990000000000001</v>
      </c>
      <c r="J18">
        <v>178610692.042</v>
      </c>
      <c r="K18">
        <v>44.27</v>
      </c>
      <c r="L18">
        <v>10.388</v>
      </c>
      <c r="P18">
        <v>16.515000000000001</v>
      </c>
      <c r="Q18">
        <v>0</v>
      </c>
      <c r="R18">
        <v>0</v>
      </c>
      <c r="S18">
        <v>0</v>
      </c>
      <c r="T18">
        <v>0</v>
      </c>
      <c r="U18">
        <v>1219901</v>
      </c>
      <c r="V18">
        <v>7147435011.0819998</v>
      </c>
      <c r="W18">
        <v>742507617</v>
      </c>
      <c r="X18">
        <v>5.6719999999999997</v>
      </c>
      <c r="Y18">
        <v>2.4990000000000001</v>
      </c>
      <c r="Z18">
        <v>178610692.042</v>
      </c>
      <c r="AA18">
        <v>44.268000000000001</v>
      </c>
      <c r="AB18">
        <v>10.388</v>
      </c>
      <c r="AC18" t="s">
        <v>330</v>
      </c>
      <c r="AD18">
        <v>20555252.734000001</v>
      </c>
      <c r="AE18">
        <v>10739821986.433001</v>
      </c>
      <c r="AG18" s="303">
        <v>32000000</v>
      </c>
      <c r="AH18" s="304">
        <v>19427600000</v>
      </c>
      <c r="AJ18">
        <v>280909.09100000001</v>
      </c>
    </row>
    <row r="19" spans="1:36" x14ac:dyDescent="0.2">
      <c r="A19" t="s">
        <v>205</v>
      </c>
      <c r="B19">
        <v>16516000000</v>
      </c>
      <c r="C19">
        <v>56400000</v>
      </c>
      <c r="D19">
        <v>16572400000</v>
      </c>
      <c r="E19">
        <v>369458.57</v>
      </c>
      <c r="F19">
        <v>6382524473.0670004</v>
      </c>
      <c r="G19">
        <v>100793534</v>
      </c>
      <c r="H19">
        <v>12.159000000000001</v>
      </c>
      <c r="I19">
        <v>13.765000000000001</v>
      </c>
      <c r="J19">
        <v>878573616.80700004</v>
      </c>
      <c r="K19">
        <v>38.643999999999998</v>
      </c>
      <c r="L19">
        <v>1.579</v>
      </c>
      <c r="M19">
        <v>3187</v>
      </c>
      <c r="N19">
        <v>41111318.259999998</v>
      </c>
      <c r="O19">
        <v>5900</v>
      </c>
      <c r="P19">
        <v>14.279</v>
      </c>
      <c r="Q19">
        <v>12.582000000000001</v>
      </c>
      <c r="R19">
        <v>5172583.88</v>
      </c>
      <c r="S19">
        <v>72.891999999999996</v>
      </c>
      <c r="T19">
        <v>1.4E-2</v>
      </c>
      <c r="U19">
        <v>372645.57</v>
      </c>
      <c r="V19">
        <v>6423635791.3269997</v>
      </c>
      <c r="W19">
        <v>100799434</v>
      </c>
      <c r="X19">
        <v>12.167</v>
      </c>
      <c r="Y19">
        <v>13.757999999999999</v>
      </c>
      <c r="Z19">
        <v>883746200.68700004</v>
      </c>
      <c r="AA19">
        <v>38.761000000000003</v>
      </c>
      <c r="AB19">
        <v>1.569</v>
      </c>
      <c r="AC19" t="s">
        <v>330</v>
      </c>
      <c r="AD19">
        <v>5382027.2709999997</v>
      </c>
      <c r="AE19">
        <v>10253894160.906</v>
      </c>
      <c r="AG19" s="303">
        <v>6700000</v>
      </c>
      <c r="AH19" s="304">
        <v>15886700000</v>
      </c>
    </row>
    <row r="20" spans="1:36" x14ac:dyDescent="0.2">
      <c r="A20" t="s">
        <v>206</v>
      </c>
      <c r="B20" s="306">
        <v>106874300000</v>
      </c>
      <c r="C20" s="306">
        <v>1021600000</v>
      </c>
      <c r="D20" s="306">
        <v>107895900000</v>
      </c>
      <c r="E20">
        <v>5481138.5700000003</v>
      </c>
      <c r="F20">
        <v>49686994430.653999</v>
      </c>
      <c r="G20">
        <v>7793068905</v>
      </c>
      <c r="H20">
        <v>10.384</v>
      </c>
      <c r="I20">
        <v>8.9239999999999995</v>
      </c>
      <c r="J20">
        <v>4433942624.5640001</v>
      </c>
      <c r="K20">
        <v>46.491</v>
      </c>
      <c r="L20">
        <v>15.683999999999999</v>
      </c>
      <c r="M20">
        <v>36699</v>
      </c>
      <c r="N20">
        <v>1079031242.27</v>
      </c>
      <c r="O20">
        <v>435334107</v>
      </c>
      <c r="P20">
        <v>14.403</v>
      </c>
      <c r="Q20">
        <v>15.576000000000001</v>
      </c>
      <c r="R20">
        <v>168072359.34</v>
      </c>
      <c r="S20">
        <v>105.622</v>
      </c>
      <c r="T20">
        <v>40.344999999999999</v>
      </c>
      <c r="U20">
        <v>5517837.5700000003</v>
      </c>
      <c r="V20">
        <v>50766025672.924004</v>
      </c>
      <c r="W20">
        <v>8228403012</v>
      </c>
      <c r="X20">
        <v>10.423</v>
      </c>
      <c r="Y20">
        <v>9.0649999999999995</v>
      </c>
      <c r="Z20">
        <v>4602014983.9040003</v>
      </c>
      <c r="AA20">
        <v>47.051000000000002</v>
      </c>
      <c r="AB20">
        <v>16.207999999999998</v>
      </c>
    </row>
    <row r="22" spans="1:36" x14ac:dyDescent="0.2">
      <c r="A22" t="s">
        <v>207</v>
      </c>
      <c r="B22" s="306">
        <v>106874300000</v>
      </c>
      <c r="C22" s="306">
        <v>1021600000</v>
      </c>
      <c r="D22" s="306">
        <v>107895900000</v>
      </c>
      <c r="E22">
        <v>5481138.5700000003</v>
      </c>
      <c r="F22">
        <v>49686994430.653999</v>
      </c>
      <c r="G22">
        <v>7793068905</v>
      </c>
      <c r="H22">
        <v>10.384</v>
      </c>
      <c r="I22">
        <v>8.9239999999999995</v>
      </c>
      <c r="J22">
        <v>4433942624.5640001</v>
      </c>
      <c r="K22">
        <v>46.491</v>
      </c>
      <c r="L22">
        <v>15.683999999999999</v>
      </c>
      <c r="M22">
        <v>36699</v>
      </c>
      <c r="N22">
        <v>1079031242.27</v>
      </c>
      <c r="O22">
        <v>435334107</v>
      </c>
      <c r="P22">
        <v>14.403</v>
      </c>
      <c r="Q22">
        <v>15.576000000000001</v>
      </c>
      <c r="R22">
        <v>168072359.34</v>
      </c>
      <c r="S22">
        <v>105.622</v>
      </c>
      <c r="T22">
        <v>40.344999999999999</v>
      </c>
      <c r="U22">
        <v>5517837.5700000003</v>
      </c>
      <c r="V22">
        <v>50766025672.924004</v>
      </c>
      <c r="W22">
        <v>8228403012</v>
      </c>
      <c r="X22">
        <v>10.423</v>
      </c>
      <c r="Y22">
        <v>9.0649999999999995</v>
      </c>
      <c r="Z22">
        <v>4602014983.9040003</v>
      </c>
      <c r="AA22">
        <v>47.051000000000002</v>
      </c>
      <c r="AB22">
        <v>16.207999999999998</v>
      </c>
    </row>
    <row r="23" spans="1:36" x14ac:dyDescent="0.2">
      <c r="A23" t="s">
        <v>208</v>
      </c>
      <c r="B23">
        <v>106874300000</v>
      </c>
      <c r="C23">
        <v>1021600000</v>
      </c>
      <c r="D23" s="306">
        <v>107895900000</v>
      </c>
      <c r="E23">
        <v>5481138.5700000003</v>
      </c>
      <c r="F23">
        <v>49686994430.653999</v>
      </c>
      <c r="G23">
        <v>7793068905</v>
      </c>
      <c r="H23">
        <v>10.3844827259687</v>
      </c>
      <c r="I23">
        <v>8.9237489113016597</v>
      </c>
      <c r="J23">
        <v>4433942624.5640001</v>
      </c>
      <c r="K23">
        <v>46.4910595256801</v>
      </c>
      <c r="L23">
        <v>15.6843234216479</v>
      </c>
      <c r="M23">
        <v>36699</v>
      </c>
      <c r="N23">
        <v>1079031242.27</v>
      </c>
      <c r="O23">
        <v>435334107</v>
      </c>
      <c r="P23">
        <v>14.403082321848</v>
      </c>
      <c r="Q23">
        <v>15.5762273376273</v>
      </c>
      <c r="R23">
        <v>168072359.34</v>
      </c>
      <c r="S23">
        <v>105.621695601996</v>
      </c>
      <c r="T23">
        <v>40.344902904217101</v>
      </c>
      <c r="U23">
        <v>5517837.5700000003</v>
      </c>
      <c r="V23">
        <v>50766025672.924004</v>
      </c>
      <c r="W23">
        <v>8228403012</v>
      </c>
      <c r="X23">
        <v>10.4225323770412</v>
      </c>
      <c r="Y23">
        <v>9.0651472572501905</v>
      </c>
      <c r="Z23">
        <v>4602014983.9039898</v>
      </c>
      <c r="AA23">
        <v>47.0509311965737</v>
      </c>
      <c r="AB23">
        <v>16.2084837308598</v>
      </c>
    </row>
    <row r="26" spans="1:36" x14ac:dyDescent="0.2">
      <c r="A26" t="s">
        <v>331</v>
      </c>
    </row>
    <row r="27" spans="1:36" x14ac:dyDescent="0.2">
      <c r="A27" t="s">
        <v>311</v>
      </c>
    </row>
    <row r="29" spans="1:36" x14ac:dyDescent="0.2">
      <c r="A29" t="s">
        <v>326</v>
      </c>
    </row>
    <row r="31" spans="1:36" x14ac:dyDescent="0.2">
      <c r="A31" t="s">
        <v>0</v>
      </c>
      <c r="B31" t="s">
        <v>164</v>
      </c>
      <c r="C31" t="s">
        <v>165</v>
      </c>
      <c r="D31" t="s">
        <v>166</v>
      </c>
      <c r="E31" t="s">
        <v>167</v>
      </c>
      <c r="F31" t="s">
        <v>164</v>
      </c>
      <c r="G31" t="b">
        <v>1</v>
      </c>
      <c r="H31" t="s">
        <v>166</v>
      </c>
    </row>
    <row r="32" spans="1:36" x14ac:dyDescent="0.2">
      <c r="A32" t="s">
        <v>311</v>
      </c>
    </row>
    <row r="33" spans="1:30" x14ac:dyDescent="0.2">
      <c r="A33" t="s">
        <v>209</v>
      </c>
      <c r="B33" t="s">
        <v>168</v>
      </c>
      <c r="C33" t="s">
        <v>169</v>
      </c>
      <c r="D33" t="s">
        <v>170</v>
      </c>
      <c r="E33" t="s">
        <v>171</v>
      </c>
      <c r="F33" t="s">
        <v>172</v>
      </c>
      <c r="G33" t="s">
        <v>173</v>
      </c>
      <c r="H33" t="s">
        <v>174</v>
      </c>
      <c r="I33" t="s">
        <v>175</v>
      </c>
      <c r="J33" t="s">
        <v>176</v>
      </c>
      <c r="K33" t="s">
        <v>177</v>
      </c>
      <c r="L33" t="s">
        <v>178</v>
      </c>
      <c r="M33" t="s">
        <v>179</v>
      </c>
      <c r="N33" t="s">
        <v>180</v>
      </c>
      <c r="O33" t="s">
        <v>181</v>
      </c>
      <c r="P33" t="s">
        <v>182</v>
      </c>
      <c r="Q33" t="s">
        <v>183</v>
      </c>
      <c r="R33" t="s">
        <v>184</v>
      </c>
      <c r="S33" t="s">
        <v>185</v>
      </c>
      <c r="T33" t="s">
        <v>186</v>
      </c>
      <c r="U33" t="s">
        <v>187</v>
      </c>
      <c r="V33" t="s">
        <v>188</v>
      </c>
      <c r="W33" t="s">
        <v>189</v>
      </c>
      <c r="X33" t="s">
        <v>190</v>
      </c>
      <c r="Y33" t="s">
        <v>191</v>
      </c>
      <c r="Z33" t="s">
        <v>192</v>
      </c>
      <c r="AA33" t="s">
        <v>193</v>
      </c>
      <c r="AB33" t="s">
        <v>194</v>
      </c>
      <c r="AC33" t="s">
        <v>195</v>
      </c>
    </row>
    <row r="35" spans="1:30" x14ac:dyDescent="0.2">
      <c r="A35" t="s">
        <v>211</v>
      </c>
    </row>
    <row r="36" spans="1:30" x14ac:dyDescent="0.2">
      <c r="A36" t="s">
        <v>212</v>
      </c>
      <c r="B36">
        <v>2639400000</v>
      </c>
      <c r="C36">
        <v>78000000</v>
      </c>
      <c r="D36">
        <v>2717400000</v>
      </c>
      <c r="E36">
        <v>87974.615000000005</v>
      </c>
      <c r="F36">
        <v>1173262404.0209999</v>
      </c>
      <c r="G36">
        <v>180728982</v>
      </c>
      <c r="H36">
        <v>10.435</v>
      </c>
      <c r="I36">
        <v>5.7809999999999997</v>
      </c>
      <c r="J36">
        <v>67823186.921000004</v>
      </c>
      <c r="K36">
        <v>44.451999999999998</v>
      </c>
      <c r="L36">
        <v>15.404</v>
      </c>
      <c r="M36">
        <v>1175</v>
      </c>
      <c r="N36">
        <v>50662519.140000001</v>
      </c>
      <c r="O36">
        <v>29281229</v>
      </c>
      <c r="P36">
        <v>12.305</v>
      </c>
      <c r="Q36">
        <v>15.86</v>
      </c>
      <c r="R36">
        <v>8035124.5300000003</v>
      </c>
      <c r="S36">
        <v>64.951999999999998</v>
      </c>
      <c r="T36">
        <v>57.796999999999997</v>
      </c>
      <c r="U36">
        <v>89149.615000000005</v>
      </c>
      <c r="V36">
        <v>1223924923.161</v>
      </c>
      <c r="W36">
        <v>210010211</v>
      </c>
      <c r="X36">
        <v>10.489000000000001</v>
      </c>
      <c r="Y36">
        <v>6.1980000000000004</v>
      </c>
      <c r="Z36">
        <v>75858311.451000005</v>
      </c>
      <c r="AA36">
        <v>45.04</v>
      </c>
      <c r="AB36">
        <v>17.158999999999999</v>
      </c>
      <c r="AC36" t="s">
        <v>330</v>
      </c>
    </row>
    <row r="37" spans="1:30" x14ac:dyDescent="0.2">
      <c r="A37" t="s">
        <v>213</v>
      </c>
      <c r="B37">
        <v>1245000000</v>
      </c>
      <c r="C37">
        <v>24900000</v>
      </c>
      <c r="D37">
        <v>1269900000</v>
      </c>
      <c r="E37">
        <v>62271.55</v>
      </c>
      <c r="F37">
        <v>541255585.23500001</v>
      </c>
      <c r="G37">
        <v>61177284</v>
      </c>
      <c r="H37">
        <v>10.808999999999999</v>
      </c>
      <c r="I37">
        <v>10.401</v>
      </c>
      <c r="J37">
        <v>56294887.405000001</v>
      </c>
      <c r="K37">
        <v>43.473999999999997</v>
      </c>
      <c r="L37">
        <v>11.303000000000001</v>
      </c>
      <c r="M37">
        <v>1003</v>
      </c>
      <c r="N37">
        <v>17417944.559999999</v>
      </c>
      <c r="O37">
        <v>5080907</v>
      </c>
      <c r="P37">
        <v>15.597</v>
      </c>
      <c r="Q37">
        <v>17.899000000000001</v>
      </c>
      <c r="R37">
        <v>3117656.46</v>
      </c>
      <c r="S37">
        <v>69.951999999999998</v>
      </c>
      <c r="T37">
        <v>29.170999999999999</v>
      </c>
      <c r="U37">
        <v>63274.55</v>
      </c>
      <c r="V37">
        <v>558673529.79499996</v>
      </c>
      <c r="W37">
        <v>66258191</v>
      </c>
      <c r="X37">
        <v>10.903</v>
      </c>
      <c r="Y37">
        <v>10.635</v>
      </c>
      <c r="Z37">
        <v>59412543.865000002</v>
      </c>
      <c r="AA37">
        <v>43.994</v>
      </c>
      <c r="AB37">
        <v>11.86</v>
      </c>
      <c r="AC37" t="s">
        <v>330</v>
      </c>
    </row>
    <row r="38" spans="1:30" x14ac:dyDescent="0.2">
      <c r="A38" t="s">
        <v>214</v>
      </c>
      <c r="B38">
        <v>1863100000</v>
      </c>
      <c r="C38">
        <v>12900000</v>
      </c>
      <c r="D38">
        <v>1876000000</v>
      </c>
      <c r="E38">
        <v>87595.275999999998</v>
      </c>
      <c r="F38">
        <v>818288599.523</v>
      </c>
      <c r="G38">
        <v>93781933</v>
      </c>
      <c r="H38">
        <v>11.801</v>
      </c>
      <c r="I38">
        <v>11.137</v>
      </c>
      <c r="J38">
        <v>91133177.312999994</v>
      </c>
      <c r="K38">
        <v>43.920999999999999</v>
      </c>
      <c r="L38">
        <v>11.461</v>
      </c>
      <c r="M38">
        <v>373</v>
      </c>
      <c r="N38">
        <v>11216977.33</v>
      </c>
      <c r="O38">
        <v>2855679</v>
      </c>
      <c r="P38">
        <v>16.591000000000001</v>
      </c>
      <c r="Q38">
        <v>18.206</v>
      </c>
      <c r="R38">
        <v>2042193.32</v>
      </c>
      <c r="S38">
        <v>86.953000000000003</v>
      </c>
      <c r="T38">
        <v>25.459</v>
      </c>
      <c r="U38">
        <v>87968.275999999998</v>
      </c>
      <c r="V38">
        <v>829505576.85300004</v>
      </c>
      <c r="W38">
        <v>96637612</v>
      </c>
      <c r="X38">
        <v>11.834</v>
      </c>
      <c r="Y38">
        <v>11.233000000000001</v>
      </c>
      <c r="Z38">
        <v>93175370.633000001</v>
      </c>
      <c r="AA38">
        <v>44.216999999999999</v>
      </c>
      <c r="AB38">
        <v>11.65</v>
      </c>
      <c r="AC38" t="s">
        <v>330</v>
      </c>
    </row>
    <row r="39" spans="1:30" x14ac:dyDescent="0.2">
      <c r="A39" t="s">
        <v>318</v>
      </c>
      <c r="B39">
        <v>1281400000</v>
      </c>
      <c r="C39">
        <v>0</v>
      </c>
      <c r="D39">
        <v>1281400000</v>
      </c>
      <c r="E39">
        <v>51050.135000000002</v>
      </c>
      <c r="F39">
        <v>466356940.13499999</v>
      </c>
      <c r="G39">
        <v>49984000</v>
      </c>
      <c r="H39">
        <v>11.981</v>
      </c>
      <c r="I39">
        <v>10.411</v>
      </c>
      <c r="J39">
        <v>48552293.744999997</v>
      </c>
      <c r="K39">
        <v>36.393999999999998</v>
      </c>
      <c r="L39">
        <v>10.718</v>
      </c>
      <c r="M39">
        <v>80</v>
      </c>
      <c r="N39">
        <v>4709636.37</v>
      </c>
      <c r="O39">
        <v>2904400</v>
      </c>
      <c r="P39">
        <v>0</v>
      </c>
      <c r="Q39">
        <v>16.739000000000001</v>
      </c>
      <c r="R39">
        <v>788341.09</v>
      </c>
      <c r="S39">
        <v>0</v>
      </c>
      <c r="T39">
        <v>61.668999999999997</v>
      </c>
      <c r="U39">
        <v>51130.135000000002</v>
      </c>
      <c r="V39">
        <v>471066576.505</v>
      </c>
      <c r="W39">
        <v>52888400</v>
      </c>
      <c r="X39">
        <v>11.981</v>
      </c>
      <c r="Y39">
        <v>10.474</v>
      </c>
      <c r="Z39">
        <v>49340634.835000001</v>
      </c>
      <c r="AA39">
        <v>36.762</v>
      </c>
      <c r="AB39">
        <v>11.227</v>
      </c>
      <c r="AC39" t="s">
        <v>330</v>
      </c>
      <c r="AD39">
        <v>7.3021492733956004</v>
      </c>
    </row>
    <row r="40" spans="1:30" x14ac:dyDescent="0.2">
      <c r="A40" t="s">
        <v>215</v>
      </c>
      <c r="B40">
        <v>1182700000</v>
      </c>
      <c r="C40">
        <v>7900000</v>
      </c>
      <c r="D40">
        <v>1190600000</v>
      </c>
      <c r="E40">
        <v>68981.661999999997</v>
      </c>
      <c r="F40">
        <v>559517541.63800001</v>
      </c>
      <c r="G40">
        <v>61074703</v>
      </c>
      <c r="H40">
        <v>10.173999999999999</v>
      </c>
      <c r="I40">
        <v>8.6839999999999993</v>
      </c>
      <c r="J40">
        <v>48586741.697999999</v>
      </c>
      <c r="K40">
        <v>47.308</v>
      </c>
      <c r="L40">
        <v>10.916</v>
      </c>
      <c r="M40">
        <v>1897</v>
      </c>
      <c r="N40">
        <v>22557882.719999999</v>
      </c>
      <c r="O40">
        <v>3921293</v>
      </c>
      <c r="P40">
        <v>16.643999999999998</v>
      </c>
      <c r="Q40">
        <v>17.792000000000002</v>
      </c>
      <c r="R40">
        <v>4013599.53</v>
      </c>
      <c r="S40">
        <v>285.54300000000001</v>
      </c>
      <c r="T40">
        <v>17.382999999999999</v>
      </c>
      <c r="U40">
        <v>70878.661999999997</v>
      </c>
      <c r="V40">
        <v>582075424.35800004</v>
      </c>
      <c r="W40">
        <v>64995996</v>
      </c>
      <c r="X40">
        <v>10.217000000000001</v>
      </c>
      <c r="Y40">
        <v>9.0370000000000008</v>
      </c>
      <c r="Z40">
        <v>52600341.228</v>
      </c>
      <c r="AA40">
        <v>48.889000000000003</v>
      </c>
      <c r="AB40">
        <v>11.166</v>
      </c>
      <c r="AC40" t="s">
        <v>330</v>
      </c>
    </row>
    <row r="41" spans="1:30" x14ac:dyDescent="0.2">
      <c r="A41" t="s">
        <v>216</v>
      </c>
      <c r="B41">
        <v>1856100000</v>
      </c>
      <c r="C41">
        <v>3400000</v>
      </c>
      <c r="D41">
        <v>1859500000</v>
      </c>
      <c r="E41">
        <v>96706.755999999994</v>
      </c>
      <c r="F41">
        <v>891736088.87</v>
      </c>
      <c r="G41">
        <v>107783500</v>
      </c>
      <c r="H41">
        <v>9.3059999999999992</v>
      </c>
      <c r="I41">
        <v>9.4260000000000002</v>
      </c>
      <c r="J41">
        <v>84055594.269999996</v>
      </c>
      <c r="K41">
        <v>48.043999999999997</v>
      </c>
      <c r="L41">
        <v>12.087</v>
      </c>
      <c r="M41">
        <v>440</v>
      </c>
      <c r="N41">
        <v>6686456.3899999997</v>
      </c>
      <c r="O41">
        <v>1687658</v>
      </c>
      <c r="P41">
        <v>13.209</v>
      </c>
      <c r="Q41">
        <v>18.565000000000001</v>
      </c>
      <c r="R41">
        <v>1241356.83</v>
      </c>
      <c r="S41">
        <v>196.66</v>
      </c>
      <c r="T41">
        <v>25.24</v>
      </c>
      <c r="U41">
        <v>97146.755999999994</v>
      </c>
      <c r="V41">
        <v>898422545.25999999</v>
      </c>
      <c r="W41">
        <v>109471158</v>
      </c>
      <c r="X41">
        <v>9.3130000000000006</v>
      </c>
      <c r="Y41">
        <v>9.4939999999999998</v>
      </c>
      <c r="Z41">
        <v>85296951.099999994</v>
      </c>
      <c r="AA41">
        <v>48.314999999999998</v>
      </c>
      <c r="AB41">
        <v>12.185</v>
      </c>
      <c r="AC41" t="s">
        <v>330</v>
      </c>
    </row>
    <row r="42" spans="1:30" x14ac:dyDescent="0.2">
      <c r="A42" t="s">
        <v>217</v>
      </c>
      <c r="B42">
        <v>1497700000</v>
      </c>
      <c r="C42">
        <v>29100000</v>
      </c>
      <c r="D42">
        <v>1526800000</v>
      </c>
      <c r="E42">
        <v>95365.941000000006</v>
      </c>
      <c r="F42">
        <v>884136441.92499995</v>
      </c>
      <c r="G42">
        <v>129778526</v>
      </c>
      <c r="H42">
        <v>8.8140000000000001</v>
      </c>
      <c r="I42">
        <v>7.375</v>
      </c>
      <c r="J42">
        <v>65203379.604999997</v>
      </c>
      <c r="K42">
        <v>59.033000000000001</v>
      </c>
      <c r="L42">
        <v>14.679</v>
      </c>
      <c r="M42">
        <v>972</v>
      </c>
      <c r="N42">
        <v>23421818.16</v>
      </c>
      <c r="O42">
        <v>6682718</v>
      </c>
      <c r="P42">
        <v>13.755000000000001</v>
      </c>
      <c r="Q42">
        <v>16.989000000000001</v>
      </c>
      <c r="R42">
        <v>3979118.08</v>
      </c>
      <c r="S42">
        <v>80.486999999999995</v>
      </c>
      <c r="T42">
        <v>28.532</v>
      </c>
      <c r="U42">
        <v>96337.941000000006</v>
      </c>
      <c r="V42">
        <v>907558260.08500004</v>
      </c>
      <c r="W42">
        <v>136461244</v>
      </c>
      <c r="X42">
        <v>8.9079999999999995</v>
      </c>
      <c r="Y42">
        <v>7.6230000000000002</v>
      </c>
      <c r="Z42">
        <v>69182497.685000002</v>
      </c>
      <c r="AA42">
        <v>59.442</v>
      </c>
      <c r="AB42">
        <v>15.036</v>
      </c>
      <c r="AC42" t="s">
        <v>330</v>
      </c>
    </row>
    <row r="43" spans="1:30" x14ac:dyDescent="0.2">
      <c r="A43" t="s">
        <v>218</v>
      </c>
      <c r="B43">
        <v>1333500000</v>
      </c>
      <c r="C43">
        <v>3300000</v>
      </c>
      <c r="D43">
        <v>1336800000</v>
      </c>
      <c r="E43">
        <v>66321.634999999995</v>
      </c>
      <c r="F43">
        <v>627443584.54499996</v>
      </c>
      <c r="G43">
        <v>111988937</v>
      </c>
      <c r="H43">
        <v>9.4269999999999996</v>
      </c>
      <c r="I43">
        <v>8.923</v>
      </c>
      <c r="J43">
        <v>55989925.045000002</v>
      </c>
      <c r="K43">
        <v>47.052</v>
      </c>
      <c r="L43">
        <v>17.847999999999999</v>
      </c>
      <c r="M43">
        <v>707</v>
      </c>
      <c r="N43">
        <v>19692209.129999999</v>
      </c>
      <c r="O43">
        <v>7566362</v>
      </c>
      <c r="P43">
        <v>13.542</v>
      </c>
      <c r="Q43">
        <v>18.094999999999999</v>
      </c>
      <c r="R43">
        <v>3563346.59</v>
      </c>
      <c r="S43">
        <v>596.73400000000004</v>
      </c>
      <c r="T43">
        <v>38.423000000000002</v>
      </c>
      <c r="U43">
        <v>67028.634999999995</v>
      </c>
      <c r="V43">
        <v>647135793.67499995</v>
      </c>
      <c r="W43">
        <v>119555299</v>
      </c>
      <c r="X43">
        <v>9.4380000000000006</v>
      </c>
      <c r="Y43">
        <v>9.2029999999999994</v>
      </c>
      <c r="Z43">
        <v>59553271.634999998</v>
      </c>
      <c r="AA43">
        <v>48.408999999999999</v>
      </c>
      <c r="AB43">
        <v>18.475000000000001</v>
      </c>
      <c r="AC43" t="s">
        <v>330</v>
      </c>
    </row>
    <row r="44" spans="1:30" x14ac:dyDescent="0.2">
      <c r="A44" t="s">
        <v>219</v>
      </c>
      <c r="B44">
        <v>873500000</v>
      </c>
      <c r="C44">
        <v>900000</v>
      </c>
      <c r="D44">
        <v>874400000</v>
      </c>
      <c r="E44">
        <v>50985.81</v>
      </c>
      <c r="F44">
        <v>448151141.08999997</v>
      </c>
      <c r="G44">
        <v>71224272</v>
      </c>
      <c r="H44">
        <v>9.8239999999999998</v>
      </c>
      <c r="I44">
        <v>9.3260000000000005</v>
      </c>
      <c r="J44">
        <v>41794006.32</v>
      </c>
      <c r="K44">
        <v>51.305</v>
      </c>
      <c r="L44">
        <v>15.893000000000001</v>
      </c>
      <c r="M44">
        <v>546</v>
      </c>
      <c r="N44">
        <v>8816637.3000000007</v>
      </c>
      <c r="O44">
        <v>3065224</v>
      </c>
      <c r="P44">
        <v>8.5519999999999996</v>
      </c>
      <c r="Q44">
        <v>16.119</v>
      </c>
      <c r="R44">
        <v>1421125.59</v>
      </c>
      <c r="S44">
        <v>979.62599999999998</v>
      </c>
      <c r="T44">
        <v>34.765999999999998</v>
      </c>
      <c r="U44">
        <v>51531.81</v>
      </c>
      <c r="V44">
        <v>456967778.38999999</v>
      </c>
      <c r="W44">
        <v>74289496</v>
      </c>
      <c r="X44">
        <v>9.8230000000000004</v>
      </c>
      <c r="Y44">
        <v>9.4570000000000007</v>
      </c>
      <c r="Z44">
        <v>43215131.909999996</v>
      </c>
      <c r="AA44">
        <v>52.261000000000003</v>
      </c>
      <c r="AB44">
        <v>16.257000000000001</v>
      </c>
      <c r="AC44" t="s">
        <v>330</v>
      </c>
    </row>
    <row r="45" spans="1:30" x14ac:dyDescent="0.2">
      <c r="A45" t="s">
        <v>220</v>
      </c>
      <c r="B45">
        <v>2021500000</v>
      </c>
      <c r="C45">
        <v>108700000</v>
      </c>
      <c r="D45">
        <v>2130200000</v>
      </c>
      <c r="E45">
        <v>83995.937000000005</v>
      </c>
      <c r="F45">
        <v>782256690.81900001</v>
      </c>
      <c r="G45">
        <v>102057578</v>
      </c>
      <c r="H45">
        <v>11.343999999999999</v>
      </c>
      <c r="I45">
        <v>10.788</v>
      </c>
      <c r="J45">
        <v>84388109.949000001</v>
      </c>
      <c r="K45">
        <v>38.697000000000003</v>
      </c>
      <c r="L45">
        <v>13.047000000000001</v>
      </c>
      <c r="M45">
        <v>2913</v>
      </c>
      <c r="N45">
        <v>68835425.480000004</v>
      </c>
      <c r="O45">
        <v>25782130</v>
      </c>
      <c r="P45">
        <v>13.836</v>
      </c>
      <c r="Q45">
        <v>18.312000000000001</v>
      </c>
      <c r="R45">
        <v>12605323.869999999</v>
      </c>
      <c r="S45">
        <v>63.326000000000001</v>
      </c>
      <c r="T45">
        <v>37.454999999999998</v>
      </c>
      <c r="U45">
        <v>86908.937000000005</v>
      </c>
      <c r="V45">
        <v>851092116.29900002</v>
      </c>
      <c r="W45">
        <v>127839708</v>
      </c>
      <c r="X45">
        <v>11.471</v>
      </c>
      <c r="Y45">
        <v>11.396000000000001</v>
      </c>
      <c r="Z45">
        <v>96993433.819000006</v>
      </c>
      <c r="AA45">
        <v>39.954000000000001</v>
      </c>
      <c r="AB45">
        <v>15.021000000000001</v>
      </c>
      <c r="AC45" t="s">
        <v>330</v>
      </c>
    </row>
    <row r="46" spans="1:30" x14ac:dyDescent="0.2">
      <c r="A46" t="s">
        <v>221</v>
      </c>
      <c r="B46">
        <v>547400000</v>
      </c>
      <c r="C46">
        <v>100000</v>
      </c>
      <c r="D46">
        <v>547500000</v>
      </c>
      <c r="E46">
        <v>26765.035</v>
      </c>
      <c r="F46">
        <v>258579053.74000001</v>
      </c>
      <c r="G46">
        <v>40949140</v>
      </c>
      <c r="H46">
        <v>7.7859999999999996</v>
      </c>
      <c r="I46">
        <v>6.8109999999999999</v>
      </c>
      <c r="J46">
        <v>17612374.489999998</v>
      </c>
      <c r="K46">
        <v>47.238</v>
      </c>
      <c r="L46">
        <v>15.836</v>
      </c>
      <c r="M46">
        <v>65</v>
      </c>
      <c r="N46">
        <v>1639761.81</v>
      </c>
      <c r="O46">
        <v>61182</v>
      </c>
      <c r="P46">
        <v>16.515000000000001</v>
      </c>
      <c r="Q46">
        <v>7.6449999999999996</v>
      </c>
      <c r="R46">
        <v>125365.05</v>
      </c>
      <c r="S46">
        <v>1639.7619999999999</v>
      </c>
      <c r="T46">
        <v>3.7309999999999999</v>
      </c>
      <c r="U46">
        <v>26830.035</v>
      </c>
      <c r="V46">
        <v>260218815.55000001</v>
      </c>
      <c r="W46">
        <v>41010322</v>
      </c>
      <c r="X46">
        <v>7.7880000000000003</v>
      </c>
      <c r="Y46">
        <v>6.8159999999999998</v>
      </c>
      <c r="Z46">
        <v>17737739.539999999</v>
      </c>
      <c r="AA46">
        <v>47.529000000000003</v>
      </c>
      <c r="AB46">
        <v>15.76</v>
      </c>
      <c r="AC46" t="s">
        <v>330</v>
      </c>
    </row>
    <row r="47" spans="1:30" x14ac:dyDescent="0.2">
      <c r="A47" t="s">
        <v>222</v>
      </c>
      <c r="B47">
        <v>1599000000</v>
      </c>
      <c r="C47">
        <v>8400000</v>
      </c>
      <c r="D47">
        <v>1607400000</v>
      </c>
      <c r="E47">
        <v>77853.944000000003</v>
      </c>
      <c r="F47">
        <v>738807808.02600002</v>
      </c>
      <c r="G47">
        <v>94890792</v>
      </c>
      <c r="H47">
        <v>9.9920000000000009</v>
      </c>
      <c r="I47">
        <v>9.9079999999999995</v>
      </c>
      <c r="J47">
        <v>73200561.016000003</v>
      </c>
      <c r="K47">
        <v>46.204000000000001</v>
      </c>
      <c r="L47">
        <v>12.843999999999999</v>
      </c>
      <c r="M47">
        <v>391</v>
      </c>
      <c r="N47">
        <v>18407985.539999999</v>
      </c>
      <c r="O47">
        <v>2777999</v>
      </c>
      <c r="P47">
        <v>21.876999999999999</v>
      </c>
      <c r="Q47">
        <v>11.007999999999999</v>
      </c>
      <c r="R47">
        <v>2026293.61</v>
      </c>
      <c r="S47">
        <v>219.143</v>
      </c>
      <c r="T47">
        <v>15.090999999999999</v>
      </c>
      <c r="U47">
        <v>78244.944000000003</v>
      </c>
      <c r="V47">
        <v>757215793.56599998</v>
      </c>
      <c r="W47">
        <v>97668791</v>
      </c>
      <c r="X47">
        <v>10.054</v>
      </c>
      <c r="Y47">
        <v>9.9350000000000005</v>
      </c>
      <c r="Z47">
        <v>75226854.626000002</v>
      </c>
      <c r="AA47">
        <v>47.107999999999997</v>
      </c>
      <c r="AB47">
        <v>12.898</v>
      </c>
      <c r="AC47" t="s">
        <v>330</v>
      </c>
    </row>
    <row r="48" spans="1:30" x14ac:dyDescent="0.2">
      <c r="A48" t="s">
        <v>223</v>
      </c>
      <c r="B48">
        <v>643300000</v>
      </c>
      <c r="C48">
        <v>6400000</v>
      </c>
      <c r="D48">
        <v>649700000</v>
      </c>
      <c r="E48">
        <v>23143.355</v>
      </c>
      <c r="F48">
        <v>239361078.55500001</v>
      </c>
      <c r="G48">
        <v>47908919</v>
      </c>
      <c r="H48">
        <v>7.9180000000000001</v>
      </c>
      <c r="I48">
        <v>7.883</v>
      </c>
      <c r="J48">
        <v>18869794.774999999</v>
      </c>
      <c r="K48">
        <v>37.207999999999998</v>
      </c>
      <c r="L48">
        <v>20.015000000000001</v>
      </c>
      <c r="M48">
        <v>107</v>
      </c>
      <c r="N48">
        <v>2919102.72</v>
      </c>
      <c r="O48">
        <v>854121</v>
      </c>
      <c r="P48">
        <v>15.334</v>
      </c>
      <c r="Q48">
        <v>21.047000000000001</v>
      </c>
      <c r="R48">
        <v>614384.12</v>
      </c>
      <c r="S48">
        <v>45.610999999999997</v>
      </c>
      <c r="T48">
        <v>29.26</v>
      </c>
      <c r="U48">
        <v>23250.355</v>
      </c>
      <c r="V48">
        <v>242280181.27500001</v>
      </c>
      <c r="W48">
        <v>48763040</v>
      </c>
      <c r="X48">
        <v>7.9909999999999997</v>
      </c>
      <c r="Y48">
        <v>8.0419999999999998</v>
      </c>
      <c r="Z48">
        <v>19484178.895</v>
      </c>
      <c r="AA48">
        <v>37.290999999999997</v>
      </c>
      <c r="AB48">
        <v>20.126999999999999</v>
      </c>
      <c r="AC48" t="s">
        <v>330</v>
      </c>
    </row>
    <row r="49" spans="1:29" x14ac:dyDescent="0.2">
      <c r="A49" t="s">
        <v>224</v>
      </c>
      <c r="B49">
        <v>1298500000</v>
      </c>
      <c r="C49">
        <v>400000</v>
      </c>
      <c r="D49">
        <v>1298900000</v>
      </c>
      <c r="E49">
        <v>59717.546000000002</v>
      </c>
      <c r="F49">
        <v>496089091.98900002</v>
      </c>
      <c r="G49">
        <v>56223230</v>
      </c>
      <c r="H49">
        <v>12.493</v>
      </c>
      <c r="I49">
        <v>11.853999999999999</v>
      </c>
      <c r="J49">
        <v>58808529.579000004</v>
      </c>
      <c r="K49">
        <v>38.204999999999998</v>
      </c>
      <c r="L49">
        <v>11.333</v>
      </c>
      <c r="M49">
        <v>38</v>
      </c>
      <c r="N49">
        <v>323000</v>
      </c>
      <c r="O49">
        <v>0</v>
      </c>
      <c r="P49">
        <v>16.515000000000001</v>
      </c>
      <c r="Q49">
        <v>30</v>
      </c>
      <c r="R49">
        <v>96900</v>
      </c>
      <c r="S49">
        <v>80.75</v>
      </c>
      <c r="T49">
        <v>0</v>
      </c>
      <c r="U49">
        <v>59755.546000000002</v>
      </c>
      <c r="V49">
        <v>496412091.98900002</v>
      </c>
      <c r="W49">
        <v>56223230</v>
      </c>
      <c r="X49">
        <v>12.494</v>
      </c>
      <c r="Y49">
        <v>11.866</v>
      </c>
      <c r="Z49">
        <v>58905429.579000004</v>
      </c>
      <c r="AA49">
        <v>38.218000000000004</v>
      </c>
      <c r="AB49">
        <v>11.326000000000001</v>
      </c>
      <c r="AC49" t="s">
        <v>330</v>
      </c>
    </row>
    <row r="50" spans="1:29" x14ac:dyDescent="0.2">
      <c r="A50" t="s">
        <v>225</v>
      </c>
      <c r="B50">
        <v>1093700000</v>
      </c>
      <c r="C50">
        <v>6300000</v>
      </c>
      <c r="D50">
        <v>1100000000</v>
      </c>
      <c r="E50">
        <v>44333.468999999997</v>
      </c>
      <c r="F50">
        <v>451341965.88200003</v>
      </c>
      <c r="G50">
        <v>48512494</v>
      </c>
      <c r="H50">
        <v>10.974</v>
      </c>
      <c r="I50">
        <v>10.228</v>
      </c>
      <c r="J50">
        <v>46161648.001999997</v>
      </c>
      <c r="K50">
        <v>41.267000000000003</v>
      </c>
      <c r="L50">
        <v>10.749000000000001</v>
      </c>
      <c r="M50">
        <v>171</v>
      </c>
      <c r="N50">
        <v>4238020</v>
      </c>
      <c r="O50">
        <v>1553846</v>
      </c>
      <c r="P50">
        <v>21.15</v>
      </c>
      <c r="Q50">
        <v>14.938000000000001</v>
      </c>
      <c r="R50">
        <v>633085.81000000006</v>
      </c>
      <c r="S50">
        <v>67.27</v>
      </c>
      <c r="T50">
        <v>36.664000000000001</v>
      </c>
      <c r="U50">
        <v>44504.468999999997</v>
      </c>
      <c r="V50">
        <v>455579985.88200003</v>
      </c>
      <c r="W50">
        <v>50066340</v>
      </c>
      <c r="X50">
        <v>11.032999999999999</v>
      </c>
      <c r="Y50">
        <v>10.271000000000001</v>
      </c>
      <c r="Z50">
        <v>46794733.811999999</v>
      </c>
      <c r="AA50">
        <v>41.415999999999997</v>
      </c>
      <c r="AB50">
        <v>10.99</v>
      </c>
      <c r="AC50" t="s">
        <v>330</v>
      </c>
    </row>
    <row r="51" spans="1:29" x14ac:dyDescent="0.2">
      <c r="A51" t="s">
        <v>226</v>
      </c>
      <c r="B51">
        <v>1554600000</v>
      </c>
      <c r="C51">
        <v>65800000</v>
      </c>
      <c r="D51">
        <v>1620400000</v>
      </c>
      <c r="E51">
        <v>105172.917</v>
      </c>
      <c r="F51">
        <v>840536531.35699999</v>
      </c>
      <c r="G51">
        <v>165169503</v>
      </c>
      <c r="H51">
        <v>9.5329999999999995</v>
      </c>
      <c r="I51">
        <v>7.1840000000000002</v>
      </c>
      <c r="J51">
        <v>60383289.707000002</v>
      </c>
      <c r="K51">
        <v>54.067999999999998</v>
      </c>
      <c r="L51">
        <v>19.649999999999999</v>
      </c>
      <c r="M51">
        <v>2110</v>
      </c>
      <c r="N51">
        <v>39210487.280000001</v>
      </c>
      <c r="O51">
        <v>10140938</v>
      </c>
      <c r="P51">
        <v>13.837</v>
      </c>
      <c r="Q51">
        <v>16.821000000000002</v>
      </c>
      <c r="R51">
        <v>6595550.7599999998</v>
      </c>
      <c r="S51">
        <v>59.59</v>
      </c>
      <c r="T51">
        <v>25.863</v>
      </c>
      <c r="U51">
        <v>107282.917</v>
      </c>
      <c r="V51">
        <v>879747018.63699996</v>
      </c>
      <c r="W51">
        <v>175310441</v>
      </c>
      <c r="X51">
        <v>9.7080000000000002</v>
      </c>
      <c r="Y51">
        <v>7.6130000000000004</v>
      </c>
      <c r="Z51">
        <v>66978840.467</v>
      </c>
      <c r="AA51">
        <v>54.292000000000002</v>
      </c>
      <c r="AB51">
        <v>19.927</v>
      </c>
      <c r="AC51" t="s">
        <v>330</v>
      </c>
    </row>
    <row r="52" spans="1:29" x14ac:dyDescent="0.2">
      <c r="A52" t="s">
        <v>227</v>
      </c>
      <c r="B52">
        <v>1663900000</v>
      </c>
      <c r="C52">
        <v>24000000</v>
      </c>
      <c r="D52">
        <v>1687900000</v>
      </c>
      <c r="E52">
        <v>74826.37</v>
      </c>
      <c r="F52">
        <v>761346628.09099996</v>
      </c>
      <c r="G52">
        <v>104813540</v>
      </c>
      <c r="H52">
        <v>10.993</v>
      </c>
      <c r="I52">
        <v>10.176</v>
      </c>
      <c r="J52">
        <v>77474484.160999998</v>
      </c>
      <c r="K52">
        <v>45.756999999999998</v>
      </c>
      <c r="L52">
        <v>13.766999999999999</v>
      </c>
      <c r="M52">
        <v>532</v>
      </c>
      <c r="N52">
        <v>54963570.960000001</v>
      </c>
      <c r="O52">
        <v>55717433</v>
      </c>
      <c r="P52">
        <v>14.27</v>
      </c>
      <c r="Q52">
        <v>3.1179999999999999</v>
      </c>
      <c r="R52">
        <v>1713667.22</v>
      </c>
      <c r="S52">
        <v>229.01499999999999</v>
      </c>
      <c r="T52">
        <v>101.372</v>
      </c>
      <c r="U52">
        <v>75358.37</v>
      </c>
      <c r="V52">
        <v>816310199.051</v>
      </c>
      <c r="W52">
        <v>160530973</v>
      </c>
      <c r="X52">
        <v>11.04</v>
      </c>
      <c r="Y52">
        <v>9.7010000000000005</v>
      </c>
      <c r="Z52">
        <v>79188151.380999997</v>
      </c>
      <c r="AA52">
        <v>48.362000000000002</v>
      </c>
      <c r="AB52">
        <v>19.664999999999999</v>
      </c>
      <c r="AC52" t="s">
        <v>330</v>
      </c>
    </row>
    <row r="53" spans="1:29" x14ac:dyDescent="0.2">
      <c r="A53" t="s">
        <v>228</v>
      </c>
      <c r="B53">
        <v>1279100000</v>
      </c>
      <c r="C53">
        <v>69700000</v>
      </c>
      <c r="D53">
        <v>1348800000</v>
      </c>
      <c r="E53">
        <v>58752.343000000001</v>
      </c>
      <c r="F53">
        <v>455048643.28799999</v>
      </c>
      <c r="G53">
        <v>70264562</v>
      </c>
      <c r="H53">
        <v>7.8540000000000001</v>
      </c>
      <c r="I53">
        <v>6.7140000000000004</v>
      </c>
      <c r="J53">
        <v>30552217.778000001</v>
      </c>
      <c r="K53">
        <v>35.576000000000001</v>
      </c>
      <c r="L53">
        <v>15.441000000000001</v>
      </c>
      <c r="M53">
        <v>1399</v>
      </c>
      <c r="N53">
        <v>28429069.120000001</v>
      </c>
      <c r="O53">
        <v>9676380</v>
      </c>
      <c r="P53">
        <v>15.192</v>
      </c>
      <c r="Q53">
        <v>18.722999999999999</v>
      </c>
      <c r="R53">
        <v>5322725.38</v>
      </c>
      <c r="S53">
        <v>40.787999999999997</v>
      </c>
      <c r="T53">
        <v>34.036999999999999</v>
      </c>
      <c r="U53">
        <v>60151.343000000001</v>
      </c>
      <c r="V53">
        <v>483477712.40799999</v>
      </c>
      <c r="W53">
        <v>79940942</v>
      </c>
      <c r="X53">
        <v>8.2330000000000005</v>
      </c>
      <c r="Y53">
        <v>7.42</v>
      </c>
      <c r="Z53">
        <v>35874943.158</v>
      </c>
      <c r="AA53">
        <v>35.844999999999999</v>
      </c>
      <c r="AB53">
        <v>16.535</v>
      </c>
      <c r="AC53" t="s">
        <v>330</v>
      </c>
    </row>
    <row r="54" spans="1:29" x14ac:dyDescent="0.2">
      <c r="A54" t="s">
        <v>229</v>
      </c>
      <c r="B54">
        <v>1432700000</v>
      </c>
      <c r="C54">
        <v>4500000</v>
      </c>
      <c r="D54">
        <v>1437200000</v>
      </c>
      <c r="E54">
        <v>50771.703999999998</v>
      </c>
      <c r="F54">
        <v>567199706.17700005</v>
      </c>
      <c r="G54">
        <v>87500732</v>
      </c>
      <c r="H54">
        <v>11.914999999999999</v>
      </c>
      <c r="I54">
        <v>11.558</v>
      </c>
      <c r="J54">
        <v>65556602.777000003</v>
      </c>
      <c r="K54">
        <v>39.590000000000003</v>
      </c>
      <c r="L54">
        <v>15.427</v>
      </c>
      <c r="M54">
        <v>244</v>
      </c>
      <c r="N54">
        <v>23190859.079999998</v>
      </c>
      <c r="O54">
        <v>20415658</v>
      </c>
      <c r="P54">
        <v>13.254</v>
      </c>
      <c r="Q54">
        <v>16.684000000000001</v>
      </c>
      <c r="R54">
        <v>3869277.02</v>
      </c>
      <c r="S54">
        <v>515.35199999999998</v>
      </c>
      <c r="T54">
        <v>88.033000000000001</v>
      </c>
      <c r="U54">
        <v>51015.703999999998</v>
      </c>
      <c r="V54">
        <v>590390565.25699997</v>
      </c>
      <c r="W54">
        <v>107916390</v>
      </c>
      <c r="X54">
        <v>11.919</v>
      </c>
      <c r="Y54">
        <v>11.759</v>
      </c>
      <c r="Z54">
        <v>69425879.797000006</v>
      </c>
      <c r="AA54">
        <v>41.079000000000001</v>
      </c>
      <c r="AB54">
        <v>18.279</v>
      </c>
      <c r="AC54" t="s">
        <v>330</v>
      </c>
    </row>
    <row r="55" spans="1:29" x14ac:dyDescent="0.2">
      <c r="A55" t="s">
        <v>230</v>
      </c>
      <c r="B55">
        <v>956000000</v>
      </c>
      <c r="C55">
        <v>3600000</v>
      </c>
      <c r="D55">
        <v>959600000</v>
      </c>
      <c r="E55">
        <v>37602.095999999998</v>
      </c>
      <c r="F55">
        <v>393695139.89899999</v>
      </c>
      <c r="G55">
        <v>49249466</v>
      </c>
      <c r="H55">
        <v>11.38</v>
      </c>
      <c r="I55">
        <v>9.5289999999999999</v>
      </c>
      <c r="J55">
        <v>37515128.979000002</v>
      </c>
      <c r="K55">
        <v>41.180999999999997</v>
      </c>
      <c r="L55">
        <v>12.51</v>
      </c>
      <c r="M55">
        <v>877</v>
      </c>
      <c r="N55">
        <v>13226272.699999999</v>
      </c>
      <c r="O55">
        <v>2452725</v>
      </c>
      <c r="P55">
        <v>16.945</v>
      </c>
      <c r="Q55">
        <v>19.010999999999999</v>
      </c>
      <c r="R55">
        <v>2514413.08</v>
      </c>
      <c r="S55">
        <v>367.39600000000002</v>
      </c>
      <c r="T55">
        <v>18.544</v>
      </c>
      <c r="U55">
        <v>38479.095999999998</v>
      </c>
      <c r="V55">
        <v>406921412.59899998</v>
      </c>
      <c r="W55">
        <v>51702191</v>
      </c>
      <c r="X55">
        <v>11.401</v>
      </c>
      <c r="Y55">
        <v>9.8369999999999997</v>
      </c>
      <c r="Z55">
        <v>40029542.059</v>
      </c>
      <c r="AA55">
        <v>42.405000000000001</v>
      </c>
      <c r="AB55">
        <v>12.706</v>
      </c>
      <c r="AC55" t="s">
        <v>330</v>
      </c>
    </row>
    <row r="56" spans="1:29" x14ac:dyDescent="0.2">
      <c r="A56" t="s">
        <v>231</v>
      </c>
      <c r="B56">
        <v>935800000</v>
      </c>
      <c r="C56">
        <v>29300000</v>
      </c>
      <c r="D56">
        <v>965100000</v>
      </c>
      <c r="E56">
        <v>43569.356</v>
      </c>
      <c r="F56">
        <v>444043166.19599998</v>
      </c>
      <c r="G56">
        <v>70531782</v>
      </c>
      <c r="H56">
        <v>10.199999999999999</v>
      </c>
      <c r="I56">
        <v>9.9960000000000004</v>
      </c>
      <c r="J56">
        <v>44385210.185999997</v>
      </c>
      <c r="K56">
        <v>47.451000000000001</v>
      </c>
      <c r="L56">
        <v>15.884</v>
      </c>
      <c r="M56">
        <v>1098</v>
      </c>
      <c r="N56">
        <v>34731051.829999998</v>
      </c>
      <c r="O56">
        <v>16197261</v>
      </c>
      <c r="P56">
        <v>11.711</v>
      </c>
      <c r="Q56">
        <v>11.547000000000001</v>
      </c>
      <c r="R56">
        <v>4010532.91</v>
      </c>
      <c r="S56">
        <v>118.536</v>
      </c>
      <c r="T56">
        <v>46.636000000000003</v>
      </c>
      <c r="U56">
        <v>44667.356</v>
      </c>
      <c r="V56">
        <v>478774218.02600002</v>
      </c>
      <c r="W56">
        <v>86729043</v>
      </c>
      <c r="X56">
        <v>10.244999999999999</v>
      </c>
      <c r="Y56">
        <v>10.108000000000001</v>
      </c>
      <c r="Z56">
        <v>48395743.096000001</v>
      </c>
      <c r="AA56">
        <v>49.609000000000002</v>
      </c>
      <c r="AB56">
        <v>18.114999999999998</v>
      </c>
      <c r="AC56" t="s">
        <v>330</v>
      </c>
    </row>
    <row r="57" spans="1:29" x14ac:dyDescent="0.2">
      <c r="A57" t="s">
        <v>232</v>
      </c>
      <c r="B57">
        <v>1926300000</v>
      </c>
      <c r="C57">
        <v>41700000</v>
      </c>
      <c r="D57">
        <v>1968000000</v>
      </c>
      <c r="E57">
        <v>87439.28</v>
      </c>
      <c r="F57">
        <v>818896707.97500002</v>
      </c>
      <c r="G57">
        <v>105225547</v>
      </c>
      <c r="H57">
        <v>10.977</v>
      </c>
      <c r="I57">
        <v>9.0619999999999994</v>
      </c>
      <c r="J57">
        <v>74211129.165000007</v>
      </c>
      <c r="K57">
        <v>42.511000000000003</v>
      </c>
      <c r="L57">
        <v>12.85</v>
      </c>
      <c r="M57">
        <v>760</v>
      </c>
      <c r="N57">
        <v>35655919.939999998</v>
      </c>
      <c r="O57">
        <v>20411624</v>
      </c>
      <c r="P57">
        <v>14.82</v>
      </c>
      <c r="Q57">
        <v>16.515000000000001</v>
      </c>
      <c r="R57">
        <v>5888665.2000000002</v>
      </c>
      <c r="S57">
        <v>85.506</v>
      </c>
      <c r="T57">
        <v>57.246000000000002</v>
      </c>
      <c r="U57">
        <v>88199.28</v>
      </c>
      <c r="V57">
        <v>854552627.91499996</v>
      </c>
      <c r="W57">
        <v>125637171</v>
      </c>
      <c r="X57">
        <v>11.058</v>
      </c>
      <c r="Y57">
        <v>9.3729999999999993</v>
      </c>
      <c r="Z57">
        <v>80099794.364999995</v>
      </c>
      <c r="AA57">
        <v>43.421999999999997</v>
      </c>
      <c r="AB57">
        <v>14.702</v>
      </c>
      <c r="AC57" t="s">
        <v>330</v>
      </c>
    </row>
    <row r="58" spans="1:29" x14ac:dyDescent="0.2">
      <c r="A58" t="s">
        <v>233</v>
      </c>
      <c r="B58">
        <v>1593600000</v>
      </c>
      <c r="C58">
        <v>12400000</v>
      </c>
      <c r="D58">
        <v>1606000000</v>
      </c>
      <c r="E58">
        <v>70295.3</v>
      </c>
      <c r="F58">
        <v>657661506.28199995</v>
      </c>
      <c r="G58">
        <v>72078978</v>
      </c>
      <c r="H58">
        <v>11.07</v>
      </c>
      <c r="I58">
        <v>10.481</v>
      </c>
      <c r="J58">
        <v>68927225.131999999</v>
      </c>
      <c r="K58">
        <v>41.268999999999998</v>
      </c>
      <c r="L58">
        <v>10.96</v>
      </c>
      <c r="M58">
        <v>715</v>
      </c>
      <c r="N58">
        <v>20566962.780000001</v>
      </c>
      <c r="O58">
        <v>8777627</v>
      </c>
      <c r="P58">
        <v>14.597</v>
      </c>
      <c r="Q58">
        <v>19.146000000000001</v>
      </c>
      <c r="R58">
        <v>3937800.23</v>
      </c>
      <c r="S58">
        <v>165.863</v>
      </c>
      <c r="T58">
        <v>42.677999999999997</v>
      </c>
      <c r="U58">
        <v>71010.3</v>
      </c>
      <c r="V58">
        <v>678228469.06200004</v>
      </c>
      <c r="W58">
        <v>80856605</v>
      </c>
      <c r="X58">
        <v>11.097</v>
      </c>
      <c r="Y58">
        <v>10.743</v>
      </c>
      <c r="Z58">
        <v>72865025.362000003</v>
      </c>
      <c r="AA58">
        <v>42.231000000000002</v>
      </c>
      <c r="AB58">
        <v>11.922000000000001</v>
      </c>
      <c r="AC58" t="s">
        <v>330</v>
      </c>
    </row>
    <row r="59" spans="1:29" x14ac:dyDescent="0.2">
      <c r="A59" t="s">
        <v>234</v>
      </c>
      <c r="B59">
        <v>1106500000</v>
      </c>
      <c r="C59">
        <v>9200000</v>
      </c>
      <c r="D59">
        <v>1115700000</v>
      </c>
      <c r="E59">
        <v>66692.362999999998</v>
      </c>
      <c r="F59">
        <v>543770111.93400002</v>
      </c>
      <c r="G59">
        <v>86293661</v>
      </c>
      <c r="H59">
        <v>8.2469999999999999</v>
      </c>
      <c r="I59">
        <v>5.7249999999999996</v>
      </c>
      <c r="J59">
        <v>31131743.083999999</v>
      </c>
      <c r="K59">
        <v>49.143000000000001</v>
      </c>
      <c r="L59">
        <v>15.87</v>
      </c>
      <c r="M59">
        <v>426</v>
      </c>
      <c r="N59">
        <v>13989061.84</v>
      </c>
      <c r="O59">
        <v>8661980</v>
      </c>
      <c r="P59">
        <v>18.481999999999999</v>
      </c>
      <c r="Q59">
        <v>17.273</v>
      </c>
      <c r="R59">
        <v>2416316.4300000002</v>
      </c>
      <c r="S59">
        <v>152.05500000000001</v>
      </c>
      <c r="T59">
        <v>61.92</v>
      </c>
      <c r="U59">
        <v>67118.362999999998</v>
      </c>
      <c r="V59">
        <v>557759173.77400005</v>
      </c>
      <c r="W59">
        <v>94955641</v>
      </c>
      <c r="X59">
        <v>8.3309999999999995</v>
      </c>
      <c r="Y59">
        <v>6.0149999999999997</v>
      </c>
      <c r="Z59">
        <v>33548059.513999999</v>
      </c>
      <c r="AA59">
        <v>49.991999999999997</v>
      </c>
      <c r="AB59">
        <v>17.024000000000001</v>
      </c>
      <c r="AC59" t="s">
        <v>330</v>
      </c>
    </row>
    <row r="60" spans="1:29" x14ac:dyDescent="0.2">
      <c r="A60" t="s">
        <v>235</v>
      </c>
      <c r="B60">
        <v>2295800000</v>
      </c>
      <c r="C60">
        <v>4900000</v>
      </c>
      <c r="D60">
        <v>2300700000</v>
      </c>
      <c r="E60">
        <v>101466.368</v>
      </c>
      <c r="F60">
        <v>973238237.70899999</v>
      </c>
      <c r="G60">
        <v>101084298</v>
      </c>
      <c r="H60">
        <v>11.683999999999999</v>
      </c>
      <c r="I60">
        <v>9.6720000000000006</v>
      </c>
      <c r="J60">
        <v>94136255.188999996</v>
      </c>
      <c r="K60">
        <v>42.392000000000003</v>
      </c>
      <c r="L60">
        <v>10.385999999999999</v>
      </c>
      <c r="M60">
        <v>584</v>
      </c>
      <c r="N60">
        <v>15167178.199999999</v>
      </c>
      <c r="O60">
        <v>3290287</v>
      </c>
      <c r="P60">
        <v>17.68</v>
      </c>
      <c r="Q60">
        <v>15.079000000000001</v>
      </c>
      <c r="R60">
        <v>2287004.56</v>
      </c>
      <c r="S60">
        <v>309.53399999999999</v>
      </c>
      <c r="T60">
        <v>21.693000000000001</v>
      </c>
      <c r="U60">
        <v>102050.368</v>
      </c>
      <c r="V60">
        <v>988405415.90900004</v>
      </c>
      <c r="W60">
        <v>104374585</v>
      </c>
      <c r="X60">
        <v>11.696999999999999</v>
      </c>
      <c r="Y60">
        <v>9.7550000000000008</v>
      </c>
      <c r="Z60">
        <v>96423259.748999998</v>
      </c>
      <c r="AA60">
        <v>42.960999999999999</v>
      </c>
      <c r="AB60">
        <v>10.56</v>
      </c>
      <c r="AC60" t="s">
        <v>330</v>
      </c>
    </row>
    <row r="61" spans="1:29" x14ac:dyDescent="0.2">
      <c r="A61" t="s">
        <v>236</v>
      </c>
      <c r="B61">
        <v>918900000</v>
      </c>
      <c r="C61">
        <v>7400000</v>
      </c>
      <c r="D61">
        <v>926300000</v>
      </c>
      <c r="E61">
        <v>40961.71</v>
      </c>
      <c r="F61">
        <v>400023649.28500003</v>
      </c>
      <c r="G61">
        <v>78902950</v>
      </c>
      <c r="H61">
        <v>7.7149999999999999</v>
      </c>
      <c r="I61">
        <v>7.3869999999999996</v>
      </c>
      <c r="J61">
        <v>29547812.515000001</v>
      </c>
      <c r="K61">
        <v>43.533000000000001</v>
      </c>
      <c r="L61">
        <v>19.725000000000001</v>
      </c>
      <c r="M61">
        <v>948</v>
      </c>
      <c r="N61">
        <v>15500600.029999999</v>
      </c>
      <c r="O61">
        <v>1854556</v>
      </c>
      <c r="P61">
        <v>15.647</v>
      </c>
      <c r="Q61">
        <v>14.826000000000001</v>
      </c>
      <c r="R61">
        <v>2298045.9500000002</v>
      </c>
      <c r="S61">
        <v>209.46799999999999</v>
      </c>
      <c r="T61">
        <v>11.964</v>
      </c>
      <c r="U61">
        <v>41909.71</v>
      </c>
      <c r="V61">
        <v>415524249.315</v>
      </c>
      <c r="W61">
        <v>80757506</v>
      </c>
      <c r="X61">
        <v>7.7789999999999999</v>
      </c>
      <c r="Y61">
        <v>7.6639999999999997</v>
      </c>
      <c r="Z61">
        <v>31845858.465</v>
      </c>
      <c r="AA61">
        <v>44.857999999999997</v>
      </c>
      <c r="AB61">
        <v>19.434999999999999</v>
      </c>
      <c r="AC61" t="s">
        <v>330</v>
      </c>
    </row>
    <row r="62" spans="1:29" x14ac:dyDescent="0.2">
      <c r="A62" t="s">
        <v>237</v>
      </c>
      <c r="B62">
        <v>720000000</v>
      </c>
      <c r="C62">
        <v>4200000</v>
      </c>
      <c r="D62">
        <v>724200000</v>
      </c>
      <c r="E62">
        <v>67868.066000000006</v>
      </c>
      <c r="F62">
        <v>487760937.46100003</v>
      </c>
      <c r="G62">
        <v>126587295</v>
      </c>
      <c r="H62">
        <v>8.5090000000000003</v>
      </c>
      <c r="I62">
        <v>6.75</v>
      </c>
      <c r="J62">
        <v>32921612.070999999</v>
      </c>
      <c r="K62">
        <v>67.745000000000005</v>
      </c>
      <c r="L62">
        <v>25.952999999999999</v>
      </c>
      <c r="M62">
        <v>42</v>
      </c>
      <c r="N62">
        <v>1790738.21</v>
      </c>
      <c r="O62">
        <v>710282</v>
      </c>
      <c r="P62">
        <v>16.446999999999999</v>
      </c>
      <c r="Q62">
        <v>13.856</v>
      </c>
      <c r="R62">
        <v>248118.18</v>
      </c>
      <c r="S62">
        <v>42.637</v>
      </c>
      <c r="T62">
        <v>39.664000000000001</v>
      </c>
      <c r="U62">
        <v>67910.066000000006</v>
      </c>
      <c r="V62">
        <v>489551675.671</v>
      </c>
      <c r="W62">
        <v>127297577</v>
      </c>
      <c r="X62">
        <v>8.5549999999999997</v>
      </c>
      <c r="Y62">
        <v>6.7759999999999998</v>
      </c>
      <c r="Z62">
        <v>33169730.250999998</v>
      </c>
      <c r="AA62">
        <v>67.599000000000004</v>
      </c>
      <c r="AB62">
        <v>26.003</v>
      </c>
      <c r="AC62" t="s">
        <v>330</v>
      </c>
    </row>
    <row r="63" spans="1:29" x14ac:dyDescent="0.2">
      <c r="A63" t="s">
        <v>238</v>
      </c>
      <c r="B63">
        <v>2465900000</v>
      </c>
      <c r="C63">
        <v>14400000</v>
      </c>
      <c r="D63">
        <v>2480300000</v>
      </c>
      <c r="E63">
        <v>100755.724</v>
      </c>
      <c r="F63">
        <v>1021710931.923</v>
      </c>
      <c r="G63">
        <v>127471018</v>
      </c>
      <c r="H63">
        <v>11.433999999999999</v>
      </c>
      <c r="I63">
        <v>9.0500000000000007</v>
      </c>
      <c r="J63">
        <v>92467898.172999993</v>
      </c>
      <c r="K63">
        <v>41.433999999999997</v>
      </c>
      <c r="L63">
        <v>12.476000000000001</v>
      </c>
      <c r="M63">
        <v>1782</v>
      </c>
      <c r="N63">
        <v>32582890.07</v>
      </c>
      <c r="O63">
        <v>7950360</v>
      </c>
      <c r="P63">
        <v>17.236000000000001</v>
      </c>
      <c r="Q63">
        <v>18.518999999999998</v>
      </c>
      <c r="R63">
        <v>6033984.7000000002</v>
      </c>
      <c r="S63">
        <v>226.27</v>
      </c>
      <c r="T63">
        <v>24.4</v>
      </c>
      <c r="U63">
        <v>102537.724</v>
      </c>
      <c r="V63">
        <v>1054293821.993</v>
      </c>
      <c r="W63">
        <v>135421378</v>
      </c>
      <c r="X63">
        <v>11.468</v>
      </c>
      <c r="Y63">
        <v>9.343</v>
      </c>
      <c r="Z63">
        <v>98501882.872999996</v>
      </c>
      <c r="AA63">
        <v>42.506999999999998</v>
      </c>
      <c r="AB63">
        <v>12.845000000000001</v>
      </c>
      <c r="AC63" t="s">
        <v>330</v>
      </c>
    </row>
    <row r="64" spans="1:29" x14ac:dyDescent="0.2">
      <c r="A64" t="s">
        <v>239</v>
      </c>
      <c r="B64">
        <v>1830800000</v>
      </c>
      <c r="C64">
        <v>29600000</v>
      </c>
      <c r="D64">
        <v>1860400000</v>
      </c>
      <c r="E64">
        <v>80050.625</v>
      </c>
      <c r="F64">
        <v>746817637.75300002</v>
      </c>
      <c r="G64">
        <v>109748162</v>
      </c>
      <c r="H64">
        <v>11.555999999999999</v>
      </c>
      <c r="I64">
        <v>11.247999999999999</v>
      </c>
      <c r="J64">
        <v>83998548.762999997</v>
      </c>
      <c r="K64">
        <v>40.792000000000002</v>
      </c>
      <c r="L64">
        <v>14.695</v>
      </c>
      <c r="M64">
        <v>493</v>
      </c>
      <c r="N64">
        <v>16220579.1</v>
      </c>
      <c r="O64">
        <v>12092218</v>
      </c>
      <c r="P64">
        <v>9.8330000000000002</v>
      </c>
      <c r="Q64">
        <v>17.919</v>
      </c>
      <c r="R64">
        <v>2906486.43</v>
      </c>
      <c r="S64">
        <v>54.798999999999999</v>
      </c>
      <c r="T64">
        <v>74.549000000000007</v>
      </c>
      <c r="U64">
        <v>80543.625</v>
      </c>
      <c r="V64">
        <v>763038216.85300004</v>
      </c>
      <c r="W64">
        <v>121840380</v>
      </c>
      <c r="X64">
        <v>11.528</v>
      </c>
      <c r="Y64">
        <v>11.388999999999999</v>
      </c>
      <c r="Z64">
        <v>86905035.193000004</v>
      </c>
      <c r="AA64">
        <v>41.015000000000001</v>
      </c>
      <c r="AB64">
        <v>15.968</v>
      </c>
      <c r="AC64" t="s">
        <v>330</v>
      </c>
    </row>
    <row r="65" spans="1:30" x14ac:dyDescent="0.2">
      <c r="A65" t="s">
        <v>240</v>
      </c>
      <c r="B65">
        <v>1324800000</v>
      </c>
      <c r="C65">
        <v>14400000</v>
      </c>
      <c r="D65">
        <v>1339200000</v>
      </c>
      <c r="E65">
        <v>58962.974999999999</v>
      </c>
      <c r="F65">
        <v>570003132.11500001</v>
      </c>
      <c r="G65">
        <v>90110153</v>
      </c>
      <c r="H65">
        <v>11.026999999999999</v>
      </c>
      <c r="I65">
        <v>9.6780000000000008</v>
      </c>
      <c r="J65">
        <v>55167679.835000001</v>
      </c>
      <c r="K65">
        <v>43.026000000000003</v>
      </c>
      <c r="L65">
        <v>15.808999999999999</v>
      </c>
      <c r="M65">
        <v>298</v>
      </c>
      <c r="N65">
        <v>13060347.300000001</v>
      </c>
      <c r="O65">
        <v>3535728</v>
      </c>
      <c r="P65">
        <v>15.090999999999999</v>
      </c>
      <c r="Q65">
        <v>11.925000000000001</v>
      </c>
      <c r="R65">
        <v>1557487.69</v>
      </c>
      <c r="S65">
        <v>90.697000000000003</v>
      </c>
      <c r="T65">
        <v>27.071999999999999</v>
      </c>
      <c r="U65">
        <v>59260.974999999999</v>
      </c>
      <c r="V65">
        <v>583063479.41499996</v>
      </c>
      <c r="W65">
        <v>93645881</v>
      </c>
      <c r="X65">
        <v>11.071</v>
      </c>
      <c r="Y65">
        <v>9.7289999999999992</v>
      </c>
      <c r="Z65">
        <v>56725167.524999999</v>
      </c>
      <c r="AA65">
        <v>43.537999999999997</v>
      </c>
      <c r="AB65">
        <v>16.061</v>
      </c>
      <c r="AC65" t="s">
        <v>330</v>
      </c>
    </row>
    <row r="66" spans="1:30" x14ac:dyDescent="0.2">
      <c r="A66" t="s">
        <v>241</v>
      </c>
      <c r="B66">
        <v>2943900000</v>
      </c>
      <c r="C66">
        <v>13000000</v>
      </c>
      <c r="D66">
        <v>2956900000</v>
      </c>
      <c r="E66">
        <v>154119.05600000001</v>
      </c>
      <c r="F66">
        <v>1432567100.372</v>
      </c>
      <c r="G66">
        <v>167127851</v>
      </c>
      <c r="H66">
        <v>11.331</v>
      </c>
      <c r="I66">
        <v>10.67</v>
      </c>
      <c r="J66">
        <v>152858845.39199999</v>
      </c>
      <c r="K66">
        <v>48.661999999999999</v>
      </c>
      <c r="L66">
        <v>11.666</v>
      </c>
      <c r="M66">
        <v>1180</v>
      </c>
      <c r="N66">
        <v>44774070.960000001</v>
      </c>
      <c r="O66">
        <v>7635439</v>
      </c>
      <c r="P66">
        <v>16.626000000000001</v>
      </c>
      <c r="Q66">
        <v>9.4320000000000004</v>
      </c>
      <c r="R66">
        <v>4223018.8499999996</v>
      </c>
      <c r="S66">
        <v>344.416</v>
      </c>
      <c r="T66">
        <v>17.053000000000001</v>
      </c>
      <c r="U66">
        <v>155299.05600000001</v>
      </c>
      <c r="V66">
        <v>1477341171.332</v>
      </c>
      <c r="W66">
        <v>174763290</v>
      </c>
      <c r="X66">
        <v>11.353999999999999</v>
      </c>
      <c r="Y66">
        <v>10.632999999999999</v>
      </c>
      <c r="Z66">
        <v>157081864.24200001</v>
      </c>
      <c r="AA66">
        <v>49.963000000000001</v>
      </c>
      <c r="AB66">
        <v>11.83</v>
      </c>
      <c r="AC66" t="s">
        <v>330</v>
      </c>
    </row>
    <row r="67" spans="1:30" x14ac:dyDescent="0.2">
      <c r="A67" t="s">
        <v>242</v>
      </c>
      <c r="B67">
        <v>1131200000</v>
      </c>
      <c r="C67">
        <v>42600000</v>
      </c>
      <c r="D67">
        <v>1173800000</v>
      </c>
      <c r="E67">
        <v>55559.53</v>
      </c>
      <c r="F67">
        <v>522141278.64300001</v>
      </c>
      <c r="G67">
        <v>69829807</v>
      </c>
      <c r="H67">
        <v>8.9320000000000004</v>
      </c>
      <c r="I67">
        <v>9.9250000000000007</v>
      </c>
      <c r="J67">
        <v>51824497.582999997</v>
      </c>
      <c r="K67">
        <v>46.158000000000001</v>
      </c>
      <c r="L67">
        <v>13.374000000000001</v>
      </c>
      <c r="M67">
        <v>1758</v>
      </c>
      <c r="N67">
        <v>35848194.539999999</v>
      </c>
      <c r="O67">
        <v>11650085</v>
      </c>
      <c r="P67">
        <v>13.574</v>
      </c>
      <c r="Q67">
        <v>15.186</v>
      </c>
      <c r="R67">
        <v>5443765.6100000003</v>
      </c>
      <c r="S67">
        <v>84.150999999999996</v>
      </c>
      <c r="T67">
        <v>32.497999999999998</v>
      </c>
      <c r="U67">
        <v>57317.53</v>
      </c>
      <c r="V67">
        <v>557989473.18299997</v>
      </c>
      <c r="W67">
        <v>81479892</v>
      </c>
      <c r="X67">
        <v>9.1</v>
      </c>
      <c r="Y67">
        <v>10.263</v>
      </c>
      <c r="Z67">
        <v>57268263.193000004</v>
      </c>
      <c r="AA67">
        <v>47.536999999999999</v>
      </c>
      <c r="AB67">
        <v>14.602</v>
      </c>
      <c r="AC67" t="s">
        <v>330</v>
      </c>
    </row>
    <row r="68" spans="1:30" x14ac:dyDescent="0.2">
      <c r="A68" t="s">
        <v>243</v>
      </c>
      <c r="B68">
        <v>707000000</v>
      </c>
      <c r="C68">
        <v>100000</v>
      </c>
      <c r="D68">
        <v>707100000</v>
      </c>
      <c r="E68">
        <v>57288.989000000001</v>
      </c>
      <c r="F68">
        <v>410858934.37599999</v>
      </c>
      <c r="G68">
        <v>99928447</v>
      </c>
      <c r="H68">
        <v>8.1370000000000005</v>
      </c>
      <c r="I68">
        <v>5.7039999999999997</v>
      </c>
      <c r="J68">
        <v>23436653.035999998</v>
      </c>
      <c r="K68">
        <v>58.113</v>
      </c>
      <c r="L68">
        <v>24.321999999999999</v>
      </c>
      <c r="M68">
        <v>28</v>
      </c>
      <c r="N68">
        <v>757997.28</v>
      </c>
      <c r="O68">
        <v>149158</v>
      </c>
      <c r="P68">
        <v>14.983000000000001</v>
      </c>
      <c r="Q68">
        <v>17.459</v>
      </c>
      <c r="R68">
        <v>132335.48000000001</v>
      </c>
      <c r="S68">
        <v>757.99699999999996</v>
      </c>
      <c r="T68">
        <v>19.678000000000001</v>
      </c>
      <c r="U68">
        <v>57316.989000000001</v>
      </c>
      <c r="V68">
        <v>411616931.65600002</v>
      </c>
      <c r="W68">
        <v>100077605</v>
      </c>
      <c r="X68">
        <v>8.1379999999999999</v>
      </c>
      <c r="Y68">
        <v>5.726</v>
      </c>
      <c r="Z68">
        <v>23568988.515999999</v>
      </c>
      <c r="AA68">
        <v>58.212000000000003</v>
      </c>
      <c r="AB68">
        <v>24.312999999999999</v>
      </c>
      <c r="AC68" t="s">
        <v>330</v>
      </c>
    </row>
    <row r="69" spans="1:30" x14ac:dyDescent="0.2">
      <c r="A69" t="s">
        <v>244</v>
      </c>
      <c r="B69">
        <v>479500000</v>
      </c>
      <c r="C69">
        <v>0</v>
      </c>
      <c r="D69">
        <v>479500000</v>
      </c>
      <c r="E69">
        <v>30931</v>
      </c>
      <c r="F69">
        <v>245091261.81</v>
      </c>
      <c r="G69">
        <v>28147297</v>
      </c>
      <c r="H69">
        <v>11.938000000000001</v>
      </c>
      <c r="I69">
        <v>8.9930000000000003</v>
      </c>
      <c r="J69">
        <v>22041959.600000001</v>
      </c>
      <c r="K69">
        <v>51.113999999999997</v>
      </c>
      <c r="L69">
        <v>11.484</v>
      </c>
      <c r="M69">
        <v>16</v>
      </c>
      <c r="N69">
        <v>1038437.29</v>
      </c>
      <c r="O69">
        <v>418633</v>
      </c>
      <c r="P69">
        <v>0</v>
      </c>
      <c r="Q69">
        <v>19.541</v>
      </c>
      <c r="R69">
        <v>202920.91</v>
      </c>
      <c r="S69">
        <v>0</v>
      </c>
      <c r="T69">
        <v>40.314</v>
      </c>
      <c r="U69">
        <v>30947</v>
      </c>
      <c r="V69">
        <v>246129699.09999999</v>
      </c>
      <c r="W69">
        <v>28565930</v>
      </c>
      <c r="X69">
        <v>11.938000000000001</v>
      </c>
      <c r="Y69">
        <v>9.0380000000000003</v>
      </c>
      <c r="Z69">
        <v>22244880.510000002</v>
      </c>
      <c r="AA69">
        <v>51.33</v>
      </c>
      <c r="AB69">
        <v>11.606</v>
      </c>
      <c r="AC69" t="s">
        <v>330</v>
      </c>
      <c r="AD69">
        <v>7.9919337869196703</v>
      </c>
    </row>
    <row r="70" spans="1:30" x14ac:dyDescent="0.2">
      <c r="A70" t="s">
        <v>245</v>
      </c>
      <c r="B70">
        <v>575600000</v>
      </c>
      <c r="C70">
        <v>17800000</v>
      </c>
      <c r="D70">
        <v>593400000</v>
      </c>
      <c r="E70">
        <v>33536.411</v>
      </c>
      <c r="F70">
        <v>356616098.28200001</v>
      </c>
      <c r="G70">
        <v>57806855</v>
      </c>
      <c r="H70">
        <v>10.69</v>
      </c>
      <c r="I70">
        <v>7.3609999999999998</v>
      </c>
      <c r="J70">
        <v>26250214.122000001</v>
      </c>
      <c r="K70">
        <v>61.956000000000003</v>
      </c>
      <c r="L70">
        <v>16.21</v>
      </c>
      <c r="M70">
        <v>424</v>
      </c>
      <c r="N70">
        <v>17316223.629999999</v>
      </c>
      <c r="O70">
        <v>2035637</v>
      </c>
      <c r="P70">
        <v>13.717000000000001</v>
      </c>
      <c r="Q70">
        <v>17.530999999999999</v>
      </c>
      <c r="R70">
        <v>3035647.37</v>
      </c>
      <c r="S70">
        <v>97.281999999999996</v>
      </c>
      <c r="T70">
        <v>11.756</v>
      </c>
      <c r="U70">
        <v>33960.411</v>
      </c>
      <c r="V70">
        <v>373932321.912</v>
      </c>
      <c r="W70">
        <v>59842492</v>
      </c>
      <c r="X70">
        <v>10.78</v>
      </c>
      <c r="Y70">
        <v>7.8319999999999999</v>
      </c>
      <c r="Z70">
        <v>29285861.491999999</v>
      </c>
      <c r="AA70">
        <v>63.015000000000001</v>
      </c>
      <c r="AB70">
        <v>16.004000000000001</v>
      </c>
      <c r="AC70" t="s">
        <v>330</v>
      </c>
    </row>
    <row r="71" spans="1:30" x14ac:dyDescent="0.2">
      <c r="A71" t="s">
        <v>246</v>
      </c>
      <c r="B71">
        <v>372300000</v>
      </c>
      <c r="C71">
        <v>700000</v>
      </c>
      <c r="D71">
        <v>373000000</v>
      </c>
      <c r="E71">
        <v>23737.536</v>
      </c>
      <c r="F71">
        <v>248524535.55500001</v>
      </c>
      <c r="G71">
        <v>31143625</v>
      </c>
      <c r="H71">
        <v>11.186</v>
      </c>
      <c r="I71">
        <v>4.7329999999999997</v>
      </c>
      <c r="J71">
        <v>11763776.324999999</v>
      </c>
      <c r="K71">
        <v>66.754000000000005</v>
      </c>
      <c r="L71">
        <v>12.531000000000001</v>
      </c>
      <c r="M71">
        <v>4</v>
      </c>
      <c r="N71">
        <v>944188.18</v>
      </c>
      <c r="O71">
        <v>694303</v>
      </c>
      <c r="P71">
        <v>0</v>
      </c>
      <c r="Q71">
        <v>21.155000000000001</v>
      </c>
      <c r="R71">
        <v>199747.04</v>
      </c>
      <c r="S71">
        <v>134.88399999999999</v>
      </c>
      <c r="T71">
        <v>73.534000000000006</v>
      </c>
      <c r="U71">
        <v>23741.536</v>
      </c>
      <c r="V71">
        <v>249468723.73500001</v>
      </c>
      <c r="W71">
        <v>31837928</v>
      </c>
      <c r="X71">
        <v>11.164999999999999</v>
      </c>
      <c r="Y71">
        <v>4.7960000000000003</v>
      </c>
      <c r="Z71">
        <v>11963523.365</v>
      </c>
      <c r="AA71">
        <v>66.882000000000005</v>
      </c>
      <c r="AB71">
        <v>12.762</v>
      </c>
      <c r="AC71" t="s">
        <v>330</v>
      </c>
    </row>
    <row r="72" spans="1:30" x14ac:dyDescent="0.2">
      <c r="A72" t="s">
        <v>313</v>
      </c>
      <c r="B72">
        <v>383300000</v>
      </c>
      <c r="C72">
        <v>100000</v>
      </c>
      <c r="D72">
        <v>383400000</v>
      </c>
      <c r="E72">
        <v>23576.121999999999</v>
      </c>
      <c r="F72">
        <v>243309758.303</v>
      </c>
      <c r="G72">
        <v>47916191</v>
      </c>
      <c r="H72">
        <v>7.7789999999999999</v>
      </c>
      <c r="I72">
        <v>6.375</v>
      </c>
      <c r="J72">
        <v>15511740.503</v>
      </c>
      <c r="K72">
        <v>63.478000000000002</v>
      </c>
      <c r="L72">
        <v>19.693000000000001</v>
      </c>
      <c r="M72">
        <v>26</v>
      </c>
      <c r="N72">
        <v>977252.75</v>
      </c>
      <c r="O72">
        <v>341682</v>
      </c>
      <c r="P72">
        <v>16.515000000000001</v>
      </c>
      <c r="Q72">
        <v>18.428999999999998</v>
      </c>
      <c r="R72">
        <v>180098</v>
      </c>
      <c r="S72">
        <v>977.25300000000004</v>
      </c>
      <c r="T72">
        <v>34.963999999999999</v>
      </c>
      <c r="U72">
        <v>23602.121999999999</v>
      </c>
      <c r="V72">
        <v>244287011.053</v>
      </c>
      <c r="W72">
        <v>48257873</v>
      </c>
      <c r="X72">
        <v>7.782</v>
      </c>
      <c r="Y72">
        <v>6.4240000000000004</v>
      </c>
      <c r="Z72">
        <v>15691838.503</v>
      </c>
      <c r="AA72">
        <v>63.716000000000001</v>
      </c>
      <c r="AB72">
        <v>19.754999999999999</v>
      </c>
      <c r="AC72" t="s">
        <v>330</v>
      </c>
    </row>
    <row r="73" spans="1:30" x14ac:dyDescent="0.2">
      <c r="A73" t="s">
        <v>321</v>
      </c>
      <c r="B73">
        <v>1676200000</v>
      </c>
      <c r="C73">
        <v>0</v>
      </c>
      <c r="D73">
        <v>1676200000</v>
      </c>
      <c r="E73">
        <v>68107.62</v>
      </c>
      <c r="F73">
        <v>751888225.74300003</v>
      </c>
      <c r="G73">
        <v>81269533</v>
      </c>
      <c r="H73">
        <v>11.657999999999999</v>
      </c>
      <c r="I73">
        <v>11.43</v>
      </c>
      <c r="J73">
        <v>85942525.092999995</v>
      </c>
      <c r="K73">
        <v>44.856999999999999</v>
      </c>
      <c r="L73">
        <v>10.808999999999999</v>
      </c>
      <c r="M73">
        <v>2037</v>
      </c>
      <c r="N73">
        <v>50685906.479999997</v>
      </c>
      <c r="O73">
        <v>15485514</v>
      </c>
      <c r="P73">
        <v>0</v>
      </c>
      <c r="Q73">
        <v>18.257000000000001</v>
      </c>
      <c r="R73">
        <v>9253598.2400000002</v>
      </c>
      <c r="S73">
        <v>0</v>
      </c>
      <c r="T73">
        <v>30.552</v>
      </c>
      <c r="U73">
        <v>70144.62</v>
      </c>
      <c r="V73">
        <v>802574132.22300005</v>
      </c>
      <c r="W73">
        <v>96755047</v>
      </c>
      <c r="X73">
        <v>11.657999999999999</v>
      </c>
      <c r="Y73">
        <v>11.861000000000001</v>
      </c>
      <c r="Z73">
        <v>95196123.333000004</v>
      </c>
      <c r="AA73">
        <v>47.881</v>
      </c>
      <c r="AB73">
        <v>12.055999999999999</v>
      </c>
      <c r="AC73" t="s">
        <v>330</v>
      </c>
    </row>
    <row r="74" spans="1:30" x14ac:dyDescent="0.2">
      <c r="A74" t="s">
        <v>210</v>
      </c>
      <c r="B74">
        <v>0</v>
      </c>
      <c r="C74">
        <v>0</v>
      </c>
      <c r="D74">
        <v>0</v>
      </c>
      <c r="E74">
        <v>126600</v>
      </c>
      <c r="F74">
        <v>927067698</v>
      </c>
      <c r="G74">
        <v>0</v>
      </c>
      <c r="H74">
        <v>0</v>
      </c>
      <c r="I74">
        <v>-11.04</v>
      </c>
      <c r="J74">
        <v>-102351412.45</v>
      </c>
      <c r="K74">
        <v>0</v>
      </c>
      <c r="L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126600</v>
      </c>
      <c r="V74">
        <v>927067698</v>
      </c>
      <c r="W74">
        <v>0</v>
      </c>
      <c r="X74">
        <v>0</v>
      </c>
      <c r="Y74">
        <v>-11.04</v>
      </c>
      <c r="Z74">
        <v>-102351412.45</v>
      </c>
      <c r="AA74">
        <v>0</v>
      </c>
      <c r="AB74">
        <v>0</v>
      </c>
      <c r="AC74" t="s">
        <v>328</v>
      </c>
    </row>
    <row r="75" spans="1:30" x14ac:dyDescent="0.2">
      <c r="A75" t="s">
        <v>206</v>
      </c>
      <c r="B75" s="306">
        <v>51249500000</v>
      </c>
      <c r="C75" s="306">
        <v>700100000</v>
      </c>
      <c r="D75" s="306">
        <v>51949600000</v>
      </c>
      <c r="E75">
        <v>2601706.1269999999</v>
      </c>
      <c r="F75">
        <v>24196401574.521999</v>
      </c>
      <c r="G75">
        <v>3286265543</v>
      </c>
      <c r="H75">
        <v>10.513999999999999</v>
      </c>
      <c r="I75">
        <v>8.3650000000000002</v>
      </c>
      <c r="J75">
        <v>2024129846.852</v>
      </c>
      <c r="K75">
        <v>47.213000000000001</v>
      </c>
      <c r="L75">
        <v>13.582000000000001</v>
      </c>
      <c r="M75">
        <v>28659</v>
      </c>
      <c r="N75">
        <v>772173236.19999897</v>
      </c>
      <c r="O75">
        <v>314370256</v>
      </c>
      <c r="P75">
        <v>14.188000000000001</v>
      </c>
      <c r="Q75">
        <v>15.356</v>
      </c>
      <c r="R75">
        <v>118574421.72</v>
      </c>
      <c r="S75">
        <v>110.295</v>
      </c>
      <c r="T75">
        <v>40.712000000000003</v>
      </c>
      <c r="U75">
        <v>2630365.1269999999</v>
      </c>
      <c r="V75">
        <v>24968574810.722</v>
      </c>
      <c r="W75">
        <v>3600635799</v>
      </c>
      <c r="X75">
        <v>10.563000000000001</v>
      </c>
      <c r="Y75">
        <v>8.5820000000000007</v>
      </c>
      <c r="Z75">
        <v>2142704268.572</v>
      </c>
      <c r="AA75">
        <v>48.063000000000002</v>
      </c>
      <c r="AB75">
        <v>14.420999999999999</v>
      </c>
    </row>
    <row r="77" spans="1:30" x14ac:dyDescent="0.2">
      <c r="A77" t="s">
        <v>247</v>
      </c>
    </row>
    <row r="78" spans="1:30" x14ac:dyDescent="0.2">
      <c r="A78" t="s">
        <v>248</v>
      </c>
      <c r="B78">
        <v>798500000</v>
      </c>
      <c r="C78">
        <v>22700000</v>
      </c>
      <c r="D78">
        <v>821200000</v>
      </c>
      <c r="E78">
        <v>31792.401000000002</v>
      </c>
      <c r="F78">
        <v>309707582.16299999</v>
      </c>
      <c r="G78">
        <v>42234740</v>
      </c>
      <c r="H78">
        <v>7.992</v>
      </c>
      <c r="I78">
        <v>9.2639999999999993</v>
      </c>
      <c r="J78">
        <v>28690455.662999999</v>
      </c>
      <c r="K78">
        <v>38.786000000000001</v>
      </c>
      <c r="L78">
        <v>13.637</v>
      </c>
      <c r="M78">
        <v>858</v>
      </c>
      <c r="N78">
        <v>14910990.029999999</v>
      </c>
      <c r="O78">
        <v>2748786</v>
      </c>
      <c r="P78">
        <v>13.113</v>
      </c>
      <c r="Q78">
        <v>14.704000000000001</v>
      </c>
      <c r="R78">
        <v>2192465.69</v>
      </c>
      <c r="S78">
        <v>65.686999999999998</v>
      </c>
      <c r="T78">
        <v>18.434999999999999</v>
      </c>
      <c r="U78">
        <v>32650.401000000002</v>
      </c>
      <c r="V78">
        <v>324618572.19300002</v>
      </c>
      <c r="W78">
        <v>44983526</v>
      </c>
      <c r="X78">
        <v>8.1329999999999991</v>
      </c>
      <c r="Y78">
        <v>9.5139999999999993</v>
      </c>
      <c r="Z78">
        <v>30882921.353</v>
      </c>
      <c r="AA78">
        <v>39.53</v>
      </c>
      <c r="AB78">
        <v>13.856999999999999</v>
      </c>
      <c r="AC78" t="s">
        <v>330</v>
      </c>
    </row>
    <row r="79" spans="1:30" x14ac:dyDescent="0.2">
      <c r="A79" t="s">
        <v>249</v>
      </c>
      <c r="B79">
        <v>2335300000</v>
      </c>
      <c r="C79">
        <v>18500000</v>
      </c>
      <c r="D79">
        <v>2353800000</v>
      </c>
      <c r="E79">
        <v>68685.384999999995</v>
      </c>
      <c r="F79">
        <v>986177151.52600002</v>
      </c>
      <c r="G79">
        <v>142620390</v>
      </c>
      <c r="H79">
        <v>12.964</v>
      </c>
      <c r="I79">
        <v>15.481999999999999</v>
      </c>
      <c r="J79">
        <v>152679214.27599999</v>
      </c>
      <c r="K79">
        <v>42.228999999999999</v>
      </c>
      <c r="L79">
        <v>14.462</v>
      </c>
      <c r="M79">
        <v>219</v>
      </c>
      <c r="N79">
        <v>7342181.8300000001</v>
      </c>
      <c r="O79">
        <v>0</v>
      </c>
      <c r="P79">
        <v>17.661999999999999</v>
      </c>
      <c r="Q79">
        <v>17.164000000000001</v>
      </c>
      <c r="R79">
        <v>1260248.1000000001</v>
      </c>
      <c r="S79">
        <v>39.686999999999998</v>
      </c>
      <c r="T79">
        <v>0</v>
      </c>
      <c r="U79">
        <v>68904.384999999995</v>
      </c>
      <c r="V79">
        <v>993519333.35599995</v>
      </c>
      <c r="W79">
        <v>142620390</v>
      </c>
      <c r="X79">
        <v>13.000999999999999</v>
      </c>
      <c r="Y79">
        <v>15.494</v>
      </c>
      <c r="Z79">
        <v>153939462.37599999</v>
      </c>
      <c r="AA79">
        <v>42.209000000000003</v>
      </c>
      <c r="AB79">
        <v>14.355</v>
      </c>
      <c r="AC79" t="s">
        <v>330</v>
      </c>
    </row>
    <row r="80" spans="1:30" x14ac:dyDescent="0.2">
      <c r="A80" t="s">
        <v>250</v>
      </c>
      <c r="B80">
        <v>2612600000</v>
      </c>
      <c r="C80">
        <v>19100000</v>
      </c>
      <c r="D80">
        <v>2631700000</v>
      </c>
      <c r="E80">
        <v>162461.505</v>
      </c>
      <c r="F80">
        <v>1186925749.536</v>
      </c>
      <c r="G80">
        <v>154581035</v>
      </c>
      <c r="H80">
        <v>8.9689999999999994</v>
      </c>
      <c r="I80">
        <v>7.7370000000000001</v>
      </c>
      <c r="J80">
        <v>91834678.925999999</v>
      </c>
      <c r="K80">
        <v>45.430999999999997</v>
      </c>
      <c r="L80">
        <v>13.023999999999999</v>
      </c>
      <c r="M80">
        <v>420</v>
      </c>
      <c r="N80">
        <v>19582818.199999999</v>
      </c>
      <c r="O80">
        <v>11620000</v>
      </c>
      <c r="P80">
        <v>14.797000000000001</v>
      </c>
      <c r="Q80">
        <v>17.023</v>
      </c>
      <c r="R80">
        <v>3333637.21</v>
      </c>
      <c r="S80">
        <v>102.52800000000001</v>
      </c>
      <c r="T80">
        <v>59.338000000000001</v>
      </c>
      <c r="U80">
        <v>162881.505</v>
      </c>
      <c r="V80">
        <v>1206508567.7360001</v>
      </c>
      <c r="W80">
        <v>166201035</v>
      </c>
      <c r="X80">
        <v>9.0109999999999992</v>
      </c>
      <c r="Y80">
        <v>7.8879999999999999</v>
      </c>
      <c r="Z80">
        <v>95168316.136000007</v>
      </c>
      <c r="AA80">
        <v>45.844999999999999</v>
      </c>
      <c r="AB80">
        <v>13.775</v>
      </c>
      <c r="AC80" t="s">
        <v>330</v>
      </c>
    </row>
    <row r="81" spans="1:30" x14ac:dyDescent="0.2">
      <c r="A81" t="s">
        <v>251</v>
      </c>
      <c r="B81">
        <v>751000000</v>
      </c>
      <c r="C81">
        <v>0</v>
      </c>
      <c r="D81">
        <v>751000000</v>
      </c>
      <c r="E81">
        <v>33237.271999999997</v>
      </c>
      <c r="F81">
        <v>397820451.014</v>
      </c>
      <c r="G81">
        <v>75380619</v>
      </c>
      <c r="H81">
        <v>11.244999999999999</v>
      </c>
      <c r="I81">
        <v>12.875999999999999</v>
      </c>
      <c r="J81">
        <v>51225252.513999999</v>
      </c>
      <c r="K81">
        <v>52.972000000000001</v>
      </c>
      <c r="L81">
        <v>18.948</v>
      </c>
      <c r="M81">
        <v>39</v>
      </c>
      <c r="N81">
        <v>3162733.65</v>
      </c>
      <c r="O81">
        <v>3202063</v>
      </c>
      <c r="P81">
        <v>0</v>
      </c>
      <c r="Q81">
        <v>19.027000000000001</v>
      </c>
      <c r="R81">
        <v>601780.66</v>
      </c>
      <c r="S81">
        <v>0</v>
      </c>
      <c r="T81">
        <v>101.244</v>
      </c>
      <c r="U81">
        <v>33276.271999999997</v>
      </c>
      <c r="V81">
        <v>400983184.66399997</v>
      </c>
      <c r="W81">
        <v>78582682</v>
      </c>
      <c r="X81">
        <v>11.244999999999999</v>
      </c>
      <c r="Y81">
        <v>12.925000000000001</v>
      </c>
      <c r="Z81">
        <v>51827033.174000002</v>
      </c>
      <c r="AA81">
        <v>53.393000000000001</v>
      </c>
      <c r="AB81">
        <v>19.597999999999999</v>
      </c>
      <c r="AC81" t="s">
        <v>330</v>
      </c>
    </row>
    <row r="82" spans="1:30" x14ac:dyDescent="0.2">
      <c r="A82" t="s">
        <v>252</v>
      </c>
      <c r="B82">
        <v>589500000</v>
      </c>
      <c r="C82">
        <v>16400000</v>
      </c>
      <c r="D82">
        <v>605900000</v>
      </c>
      <c r="E82">
        <v>56133.252</v>
      </c>
      <c r="F82">
        <v>338861794.28799999</v>
      </c>
      <c r="G82">
        <v>58739080</v>
      </c>
      <c r="H82">
        <v>7.9249999999999998</v>
      </c>
      <c r="I82">
        <v>9.0579999999999998</v>
      </c>
      <c r="J82">
        <v>30693085.338</v>
      </c>
      <c r="K82">
        <v>57.482999999999997</v>
      </c>
      <c r="L82">
        <v>17.334</v>
      </c>
      <c r="M82">
        <v>535</v>
      </c>
      <c r="N82">
        <v>10027463.68</v>
      </c>
      <c r="O82">
        <v>2430490</v>
      </c>
      <c r="P82">
        <v>10.833</v>
      </c>
      <c r="Q82">
        <v>15.257</v>
      </c>
      <c r="R82">
        <v>1529865.67</v>
      </c>
      <c r="S82">
        <v>61.143000000000001</v>
      </c>
      <c r="T82">
        <v>24.238</v>
      </c>
      <c r="U82">
        <v>56668.252</v>
      </c>
      <c r="V82">
        <v>348889257.96799999</v>
      </c>
      <c r="W82">
        <v>61169570</v>
      </c>
      <c r="X82">
        <v>8.0039999999999996</v>
      </c>
      <c r="Y82">
        <v>9.2360000000000007</v>
      </c>
      <c r="Z82">
        <v>32222951.008000001</v>
      </c>
      <c r="AA82">
        <v>57.582000000000001</v>
      </c>
      <c r="AB82">
        <v>17.533000000000001</v>
      </c>
      <c r="AC82" t="s">
        <v>330</v>
      </c>
    </row>
    <row r="83" spans="1:30" x14ac:dyDescent="0.2">
      <c r="A83" t="s">
        <v>253</v>
      </c>
      <c r="B83">
        <v>2098400000</v>
      </c>
      <c r="C83">
        <v>13800000</v>
      </c>
      <c r="D83">
        <v>2112200000</v>
      </c>
      <c r="E83">
        <v>102613.59699999999</v>
      </c>
      <c r="F83">
        <v>941329129.56099999</v>
      </c>
      <c r="G83">
        <v>121110425</v>
      </c>
      <c r="H83">
        <v>9.3780000000000001</v>
      </c>
      <c r="I83">
        <v>9.7910000000000004</v>
      </c>
      <c r="J83">
        <v>92168105.611000001</v>
      </c>
      <c r="K83">
        <v>44.859000000000002</v>
      </c>
      <c r="L83">
        <v>12.866</v>
      </c>
      <c r="M83">
        <v>321</v>
      </c>
      <c r="N83">
        <v>27250971.890000001</v>
      </c>
      <c r="O83">
        <v>15555331</v>
      </c>
      <c r="P83">
        <v>15.321999999999999</v>
      </c>
      <c r="Q83">
        <v>19.079000000000001</v>
      </c>
      <c r="R83">
        <v>5199299.53</v>
      </c>
      <c r="S83">
        <v>197.471</v>
      </c>
      <c r="T83">
        <v>57.082000000000001</v>
      </c>
      <c r="U83">
        <v>102934.59699999999</v>
      </c>
      <c r="V83">
        <v>968580101.45099998</v>
      </c>
      <c r="W83">
        <v>136665756</v>
      </c>
      <c r="X83">
        <v>9.4160000000000004</v>
      </c>
      <c r="Y83">
        <v>10.053000000000001</v>
      </c>
      <c r="Z83">
        <v>97367405.141000003</v>
      </c>
      <c r="AA83">
        <v>45.856000000000002</v>
      </c>
      <c r="AB83">
        <v>14.11</v>
      </c>
      <c r="AC83" t="s">
        <v>330</v>
      </c>
    </row>
    <row r="84" spans="1:30" x14ac:dyDescent="0.2">
      <c r="A84" t="s">
        <v>254</v>
      </c>
      <c r="B84">
        <v>1001600000</v>
      </c>
      <c r="C84">
        <v>11800000</v>
      </c>
      <c r="D84">
        <v>1013400000</v>
      </c>
      <c r="E84">
        <v>42113.034</v>
      </c>
      <c r="F84">
        <v>350168221.44599998</v>
      </c>
      <c r="G84">
        <v>53031427</v>
      </c>
      <c r="H84">
        <v>8.3889999999999993</v>
      </c>
      <c r="I84">
        <v>9.9930000000000003</v>
      </c>
      <c r="J84">
        <v>34992275.035999998</v>
      </c>
      <c r="K84">
        <v>34.960999999999999</v>
      </c>
      <c r="L84">
        <v>15.145</v>
      </c>
      <c r="M84">
        <v>177</v>
      </c>
      <c r="N84">
        <v>8283160.9400000004</v>
      </c>
      <c r="O84">
        <v>3967636</v>
      </c>
      <c r="P84">
        <v>18.358000000000001</v>
      </c>
      <c r="Q84">
        <v>18.143000000000001</v>
      </c>
      <c r="R84">
        <v>1502830.02</v>
      </c>
      <c r="S84">
        <v>70.195999999999998</v>
      </c>
      <c r="T84">
        <v>47.9</v>
      </c>
      <c r="U84">
        <v>42290.034</v>
      </c>
      <c r="V84">
        <v>358451382.38599998</v>
      </c>
      <c r="W84">
        <v>56999063</v>
      </c>
      <c r="X84">
        <v>8.5050000000000008</v>
      </c>
      <c r="Y84">
        <v>10.180999999999999</v>
      </c>
      <c r="Z84">
        <v>36495105.056000002</v>
      </c>
      <c r="AA84">
        <v>35.371000000000002</v>
      </c>
      <c r="AB84">
        <v>15.901</v>
      </c>
      <c r="AC84" t="s">
        <v>330</v>
      </c>
    </row>
    <row r="85" spans="1:30" x14ac:dyDescent="0.2">
      <c r="A85" t="s">
        <v>255</v>
      </c>
      <c r="B85">
        <v>1077700000</v>
      </c>
      <c r="C85">
        <v>19000000</v>
      </c>
      <c r="D85">
        <v>1096700000</v>
      </c>
      <c r="E85">
        <v>43995.49</v>
      </c>
      <c r="F85">
        <v>532381616.99900001</v>
      </c>
      <c r="G85">
        <v>63417810</v>
      </c>
      <c r="H85">
        <v>9.8610000000000007</v>
      </c>
      <c r="I85">
        <v>10.561999999999999</v>
      </c>
      <c r="J85">
        <v>56231371.898999996</v>
      </c>
      <c r="K85">
        <v>49.4</v>
      </c>
      <c r="L85">
        <v>11.912000000000001</v>
      </c>
      <c r="M85">
        <v>946</v>
      </c>
      <c r="N85">
        <v>19619680.920000002</v>
      </c>
      <c r="O85">
        <v>4294080</v>
      </c>
      <c r="P85">
        <v>13.113</v>
      </c>
      <c r="Q85">
        <v>16.239000000000001</v>
      </c>
      <c r="R85">
        <v>3186107.85</v>
      </c>
      <c r="S85">
        <v>103.261</v>
      </c>
      <c r="T85">
        <v>21.887</v>
      </c>
      <c r="U85">
        <v>44941.49</v>
      </c>
      <c r="V85">
        <v>552001297.91900003</v>
      </c>
      <c r="W85">
        <v>67711890</v>
      </c>
      <c r="X85">
        <v>9.9179999999999993</v>
      </c>
      <c r="Y85">
        <v>10.763999999999999</v>
      </c>
      <c r="Z85">
        <v>59417479.748999998</v>
      </c>
      <c r="AA85">
        <v>50.332999999999998</v>
      </c>
      <c r="AB85">
        <v>12.266999999999999</v>
      </c>
      <c r="AC85" t="s">
        <v>330</v>
      </c>
      <c r="AD85">
        <v>6.4743536798402301</v>
      </c>
    </row>
    <row r="86" spans="1:30" x14ac:dyDescent="0.2">
      <c r="A86" t="s">
        <v>256</v>
      </c>
      <c r="B86">
        <v>550100000</v>
      </c>
      <c r="C86">
        <v>100000</v>
      </c>
      <c r="D86">
        <v>550200000</v>
      </c>
      <c r="E86">
        <v>39117.531000000003</v>
      </c>
      <c r="F86">
        <v>353452966.27700001</v>
      </c>
      <c r="G86">
        <v>56180105</v>
      </c>
      <c r="H86">
        <v>8.9619999999999997</v>
      </c>
      <c r="I86">
        <v>7.4269999999999996</v>
      </c>
      <c r="J86">
        <v>26251738.967</v>
      </c>
      <c r="K86">
        <v>64.251999999999995</v>
      </c>
      <c r="L86">
        <v>15.895</v>
      </c>
      <c r="M86">
        <v>4</v>
      </c>
      <c r="N86">
        <v>163636.35</v>
      </c>
      <c r="O86">
        <v>0</v>
      </c>
      <c r="P86">
        <v>16.515000000000001</v>
      </c>
      <c r="Q86">
        <v>0.97099999999999997</v>
      </c>
      <c r="R86">
        <v>1588.9</v>
      </c>
      <c r="S86">
        <v>163.636</v>
      </c>
      <c r="T86">
        <v>0</v>
      </c>
      <c r="U86">
        <v>39121.531000000003</v>
      </c>
      <c r="V86">
        <v>353616602.62699997</v>
      </c>
      <c r="W86">
        <v>56180105</v>
      </c>
      <c r="X86">
        <v>8.9640000000000004</v>
      </c>
      <c r="Y86">
        <v>7.4240000000000004</v>
      </c>
      <c r="Z86">
        <v>26253327.866999999</v>
      </c>
      <c r="AA86">
        <v>64.271000000000001</v>
      </c>
      <c r="AB86">
        <v>15.887</v>
      </c>
      <c r="AC86" t="s">
        <v>330</v>
      </c>
    </row>
    <row r="87" spans="1:30" x14ac:dyDescent="0.2">
      <c r="A87" t="s">
        <v>257</v>
      </c>
      <c r="B87">
        <v>513200000</v>
      </c>
      <c r="C87">
        <v>2100000</v>
      </c>
      <c r="D87">
        <v>515300000</v>
      </c>
      <c r="E87">
        <v>21631.15</v>
      </c>
      <c r="F87">
        <v>230390329.18099999</v>
      </c>
      <c r="G87">
        <v>58700476</v>
      </c>
      <c r="H87">
        <v>9.109</v>
      </c>
      <c r="I87">
        <v>7.0940000000000003</v>
      </c>
      <c r="J87">
        <v>16342994.210999999</v>
      </c>
      <c r="K87">
        <v>44.893000000000001</v>
      </c>
      <c r="L87">
        <v>25.478999999999999</v>
      </c>
      <c r="M87">
        <v>19</v>
      </c>
      <c r="N87">
        <v>1695545.46</v>
      </c>
      <c r="O87">
        <v>0</v>
      </c>
      <c r="P87">
        <v>21.053999999999998</v>
      </c>
      <c r="Q87">
        <v>18.608000000000001</v>
      </c>
      <c r="R87">
        <v>315509.65000000002</v>
      </c>
      <c r="S87">
        <v>80.739999999999995</v>
      </c>
      <c r="T87">
        <v>0</v>
      </c>
      <c r="U87">
        <v>21650.15</v>
      </c>
      <c r="V87">
        <v>232085874.641</v>
      </c>
      <c r="W87">
        <v>58700476</v>
      </c>
      <c r="X87">
        <v>9.157</v>
      </c>
      <c r="Y87">
        <v>7.1779999999999999</v>
      </c>
      <c r="Z87">
        <v>16658503.861</v>
      </c>
      <c r="AA87">
        <v>45.039000000000001</v>
      </c>
      <c r="AB87">
        <v>25.292999999999999</v>
      </c>
      <c r="AC87" t="s">
        <v>330</v>
      </c>
    </row>
    <row r="88" spans="1:30" x14ac:dyDescent="0.2">
      <c r="A88" t="s">
        <v>258</v>
      </c>
      <c r="B88">
        <v>2325800000</v>
      </c>
      <c r="C88">
        <v>23300000</v>
      </c>
      <c r="D88">
        <v>2349100000</v>
      </c>
      <c r="E88">
        <v>161733.47500000001</v>
      </c>
      <c r="F88">
        <v>1286832506.832</v>
      </c>
      <c r="G88">
        <v>169287479</v>
      </c>
      <c r="H88">
        <v>8.7319999999999993</v>
      </c>
      <c r="I88">
        <v>7.7720000000000002</v>
      </c>
      <c r="J88">
        <v>100014591.362</v>
      </c>
      <c r="K88">
        <v>55.329000000000001</v>
      </c>
      <c r="L88">
        <v>13.154999999999999</v>
      </c>
      <c r="M88">
        <v>841</v>
      </c>
      <c r="N88">
        <v>23175739.149999999</v>
      </c>
      <c r="O88">
        <v>6014937</v>
      </c>
      <c r="P88">
        <v>13.21</v>
      </c>
      <c r="Q88">
        <v>16.071000000000002</v>
      </c>
      <c r="R88">
        <v>3724484.89</v>
      </c>
      <c r="S88">
        <v>99.466999999999999</v>
      </c>
      <c r="T88">
        <v>25.954000000000001</v>
      </c>
      <c r="U88">
        <v>162574.47500000001</v>
      </c>
      <c r="V88">
        <v>1310008245.9820001</v>
      </c>
      <c r="W88">
        <v>175302416</v>
      </c>
      <c r="X88">
        <v>8.7759999999999998</v>
      </c>
      <c r="Y88">
        <v>7.9189999999999996</v>
      </c>
      <c r="Z88">
        <v>103739076.252</v>
      </c>
      <c r="AA88">
        <v>55.765999999999998</v>
      </c>
      <c r="AB88">
        <v>13.382</v>
      </c>
      <c r="AC88" t="s">
        <v>330</v>
      </c>
    </row>
    <row r="89" spans="1:30" x14ac:dyDescent="0.2">
      <c r="A89" t="s">
        <v>259</v>
      </c>
      <c r="B89">
        <v>645000000</v>
      </c>
      <c r="C89">
        <v>300000</v>
      </c>
      <c r="D89">
        <v>645300000</v>
      </c>
      <c r="E89">
        <v>22280.814999999999</v>
      </c>
      <c r="F89">
        <v>208380779.71399999</v>
      </c>
      <c r="G89">
        <v>33538425</v>
      </c>
      <c r="H89">
        <v>7.7949999999999999</v>
      </c>
      <c r="I89">
        <v>10.500999999999999</v>
      </c>
      <c r="J89">
        <v>21882077.763999999</v>
      </c>
      <c r="K89">
        <v>32.307000000000002</v>
      </c>
      <c r="L89">
        <v>16.094999999999999</v>
      </c>
      <c r="M89">
        <v>29</v>
      </c>
      <c r="N89">
        <v>868654.56</v>
      </c>
      <c r="O89">
        <v>104006</v>
      </c>
      <c r="P89">
        <v>16.515000000000001</v>
      </c>
      <c r="Q89">
        <v>21.629000000000001</v>
      </c>
      <c r="R89">
        <v>187878.23</v>
      </c>
      <c r="S89">
        <v>289.55200000000002</v>
      </c>
      <c r="T89">
        <v>11.973000000000001</v>
      </c>
      <c r="U89">
        <v>22309.814999999999</v>
      </c>
      <c r="V89">
        <v>209249434.27399999</v>
      </c>
      <c r="W89">
        <v>33642431</v>
      </c>
      <c r="X89">
        <v>7.7990000000000004</v>
      </c>
      <c r="Y89">
        <v>10.547000000000001</v>
      </c>
      <c r="Z89">
        <v>22069955.993999999</v>
      </c>
      <c r="AA89">
        <v>32.427</v>
      </c>
      <c r="AB89">
        <v>16.077999999999999</v>
      </c>
      <c r="AC89" t="s">
        <v>330</v>
      </c>
    </row>
    <row r="90" spans="1:30" x14ac:dyDescent="0.2">
      <c r="A90" t="s">
        <v>260</v>
      </c>
      <c r="B90">
        <v>719500000</v>
      </c>
      <c r="C90">
        <v>3200000</v>
      </c>
      <c r="D90">
        <v>722700000</v>
      </c>
      <c r="E90">
        <v>54518.224999999999</v>
      </c>
      <c r="F90">
        <v>369881333.52600002</v>
      </c>
      <c r="G90">
        <v>46788638</v>
      </c>
      <c r="H90">
        <v>7.6870000000000003</v>
      </c>
      <c r="I90">
        <v>9.3829999999999991</v>
      </c>
      <c r="J90">
        <v>34706328.175999999</v>
      </c>
      <c r="K90">
        <v>51.408000000000001</v>
      </c>
      <c r="L90">
        <v>12.65</v>
      </c>
      <c r="M90">
        <v>61</v>
      </c>
      <c r="N90">
        <v>2821968.17</v>
      </c>
      <c r="O90">
        <v>1094799</v>
      </c>
      <c r="P90">
        <v>17.783000000000001</v>
      </c>
      <c r="Q90">
        <v>19.489000000000001</v>
      </c>
      <c r="R90">
        <v>549965.05000000005</v>
      </c>
      <c r="S90">
        <v>88.186999999999998</v>
      </c>
      <c r="T90">
        <v>38.795999999999999</v>
      </c>
      <c r="U90">
        <v>54579.224999999999</v>
      </c>
      <c r="V90">
        <v>372703301.69599998</v>
      </c>
      <c r="W90">
        <v>47883437</v>
      </c>
      <c r="X90">
        <v>7.7320000000000002</v>
      </c>
      <c r="Y90">
        <v>9.4600000000000009</v>
      </c>
      <c r="Z90">
        <v>35256293.226000004</v>
      </c>
      <c r="AA90">
        <v>51.570999999999998</v>
      </c>
      <c r="AB90">
        <v>12.848000000000001</v>
      </c>
      <c r="AC90" t="s">
        <v>332</v>
      </c>
    </row>
    <row r="91" spans="1:30" x14ac:dyDescent="0.2">
      <c r="A91" t="s">
        <v>261</v>
      </c>
      <c r="B91">
        <v>727800000</v>
      </c>
      <c r="C91">
        <v>7500000</v>
      </c>
      <c r="D91">
        <v>735300000</v>
      </c>
      <c r="E91">
        <v>43640.078000000001</v>
      </c>
      <c r="F91">
        <v>397285493.23699999</v>
      </c>
      <c r="G91">
        <v>91657272</v>
      </c>
      <c r="H91">
        <v>9.9619999999999997</v>
      </c>
      <c r="I91">
        <v>8.7040000000000006</v>
      </c>
      <c r="J91">
        <v>34579123.586999997</v>
      </c>
      <c r="K91">
        <v>54.587000000000003</v>
      </c>
      <c r="L91">
        <v>23.071000000000002</v>
      </c>
      <c r="M91">
        <v>147</v>
      </c>
      <c r="N91">
        <v>8218438.1799999997</v>
      </c>
      <c r="O91">
        <v>3668828</v>
      </c>
      <c r="P91">
        <v>18.928999999999998</v>
      </c>
      <c r="Q91">
        <v>17.555</v>
      </c>
      <c r="R91">
        <v>1442719.84</v>
      </c>
      <c r="S91">
        <v>109.57899999999999</v>
      </c>
      <c r="T91">
        <v>44.640999999999998</v>
      </c>
      <c r="U91">
        <v>43787.078000000001</v>
      </c>
      <c r="V91">
        <v>405503931.417</v>
      </c>
      <c r="W91">
        <v>95326100</v>
      </c>
      <c r="X91">
        <v>10.053000000000001</v>
      </c>
      <c r="Y91">
        <v>8.8829999999999991</v>
      </c>
      <c r="Z91">
        <v>36021843.427000001</v>
      </c>
      <c r="AA91">
        <v>55.148000000000003</v>
      </c>
      <c r="AB91">
        <v>23.507999999999999</v>
      </c>
      <c r="AC91" t="s">
        <v>330</v>
      </c>
    </row>
    <row r="92" spans="1:30" x14ac:dyDescent="0.2">
      <c r="A92" t="s">
        <v>262</v>
      </c>
      <c r="B92">
        <v>839600000</v>
      </c>
      <c r="C92">
        <v>900000</v>
      </c>
      <c r="D92">
        <v>840500000</v>
      </c>
      <c r="E92">
        <v>44234.47</v>
      </c>
      <c r="F92">
        <v>429321957.78600001</v>
      </c>
      <c r="G92">
        <v>87785673</v>
      </c>
      <c r="H92">
        <v>11.843999999999999</v>
      </c>
      <c r="I92">
        <v>6.7649999999999997</v>
      </c>
      <c r="J92">
        <v>29043618.105999999</v>
      </c>
      <c r="K92">
        <v>51.134</v>
      </c>
      <c r="L92">
        <v>20.448</v>
      </c>
      <c r="M92">
        <v>63</v>
      </c>
      <c r="N92">
        <v>3486636.39</v>
      </c>
      <c r="O92">
        <v>2470600</v>
      </c>
      <c r="P92">
        <v>16.173999999999999</v>
      </c>
      <c r="Q92">
        <v>10.35</v>
      </c>
      <c r="R92">
        <v>360870.03</v>
      </c>
      <c r="S92">
        <v>387.404</v>
      </c>
      <c r="T92">
        <v>70.858999999999995</v>
      </c>
      <c r="U92">
        <v>44297.47</v>
      </c>
      <c r="V92">
        <v>432808594.176</v>
      </c>
      <c r="W92">
        <v>90256273</v>
      </c>
      <c r="X92">
        <v>11.849</v>
      </c>
      <c r="Y92">
        <v>6.7939999999999996</v>
      </c>
      <c r="Z92">
        <v>29404488.136</v>
      </c>
      <c r="AA92">
        <v>51.494</v>
      </c>
      <c r="AB92">
        <v>20.853999999999999</v>
      </c>
      <c r="AC92" t="s">
        <v>330</v>
      </c>
    </row>
    <row r="93" spans="1:30" x14ac:dyDescent="0.2">
      <c r="A93" t="s">
        <v>263</v>
      </c>
      <c r="B93">
        <v>1913400000</v>
      </c>
      <c r="C93">
        <v>17600000</v>
      </c>
      <c r="D93">
        <v>1931000000</v>
      </c>
      <c r="E93">
        <v>117635.849</v>
      </c>
      <c r="F93">
        <v>1015540026.808</v>
      </c>
      <c r="G93">
        <v>172720425</v>
      </c>
      <c r="H93">
        <v>8.8350000000000009</v>
      </c>
      <c r="I93">
        <v>7.5549999999999997</v>
      </c>
      <c r="J93">
        <v>76729081.978</v>
      </c>
      <c r="K93">
        <v>53.075000000000003</v>
      </c>
      <c r="L93">
        <v>17.007999999999999</v>
      </c>
      <c r="M93">
        <v>329</v>
      </c>
      <c r="N93">
        <v>8611727.2799999993</v>
      </c>
      <c r="O93">
        <v>0</v>
      </c>
      <c r="P93">
        <v>14.798</v>
      </c>
      <c r="Q93">
        <v>13.625999999999999</v>
      </c>
      <c r="R93">
        <v>1173411.05</v>
      </c>
      <c r="S93">
        <v>48.93</v>
      </c>
      <c r="T93">
        <v>0</v>
      </c>
      <c r="U93">
        <v>117964.849</v>
      </c>
      <c r="V93">
        <v>1024151754.0880001</v>
      </c>
      <c r="W93">
        <v>172720425</v>
      </c>
      <c r="X93">
        <v>8.89</v>
      </c>
      <c r="Y93">
        <v>7.6070000000000002</v>
      </c>
      <c r="Z93">
        <v>77902493.027999997</v>
      </c>
      <c r="AA93">
        <v>53.036999999999999</v>
      </c>
      <c r="AB93">
        <v>16.864999999999998</v>
      </c>
      <c r="AC93" t="s">
        <v>330</v>
      </c>
    </row>
    <row r="94" spans="1:30" x14ac:dyDescent="0.2">
      <c r="A94" t="s">
        <v>264</v>
      </c>
      <c r="B94">
        <v>919600000</v>
      </c>
      <c r="C94">
        <v>0</v>
      </c>
      <c r="D94">
        <v>919600000</v>
      </c>
      <c r="E94">
        <v>48101.336000000003</v>
      </c>
      <c r="F94">
        <v>486998180</v>
      </c>
      <c r="G94">
        <v>59843167</v>
      </c>
      <c r="H94">
        <v>9.3569999999999993</v>
      </c>
      <c r="I94">
        <v>6.2130000000000001</v>
      </c>
      <c r="J94">
        <v>30256728.460000001</v>
      </c>
      <c r="K94">
        <v>52.957999999999998</v>
      </c>
      <c r="L94">
        <v>12.288</v>
      </c>
      <c r="P94">
        <v>0</v>
      </c>
      <c r="Q94">
        <v>0</v>
      </c>
      <c r="R94">
        <v>0</v>
      </c>
      <c r="S94">
        <v>0</v>
      </c>
      <c r="T94">
        <v>0</v>
      </c>
      <c r="U94">
        <v>48101.336000000003</v>
      </c>
      <c r="V94">
        <v>486998180</v>
      </c>
      <c r="W94">
        <v>59843167</v>
      </c>
      <c r="X94">
        <v>9.3569999999999993</v>
      </c>
      <c r="Y94">
        <v>6.2130000000000001</v>
      </c>
      <c r="Z94">
        <v>30256728.460000001</v>
      </c>
      <c r="AA94">
        <v>52.957999999999998</v>
      </c>
      <c r="AB94">
        <v>12.288</v>
      </c>
      <c r="AC94" t="s">
        <v>330</v>
      </c>
    </row>
    <row r="95" spans="1:30" x14ac:dyDescent="0.2">
      <c r="A95" t="s">
        <v>265</v>
      </c>
      <c r="B95">
        <v>679000000</v>
      </c>
      <c r="C95">
        <v>4600000</v>
      </c>
      <c r="D95">
        <v>683600000</v>
      </c>
      <c r="E95">
        <v>47074.928999999996</v>
      </c>
      <c r="F95">
        <v>364020416.45899999</v>
      </c>
      <c r="G95">
        <v>81156658</v>
      </c>
      <c r="H95">
        <v>9.9079999999999995</v>
      </c>
      <c r="I95">
        <v>3.306</v>
      </c>
      <c r="J95">
        <v>12032754.759</v>
      </c>
      <c r="K95">
        <v>53.610999999999997</v>
      </c>
      <c r="L95">
        <v>22.295000000000002</v>
      </c>
      <c r="M95">
        <v>21</v>
      </c>
      <c r="N95">
        <v>320909.11</v>
      </c>
      <c r="O95">
        <v>0</v>
      </c>
      <c r="P95">
        <v>12.353</v>
      </c>
      <c r="Q95">
        <v>10.425000000000001</v>
      </c>
      <c r="R95">
        <v>33455.360000000001</v>
      </c>
      <c r="S95">
        <v>6.976</v>
      </c>
      <c r="T95">
        <v>0</v>
      </c>
      <c r="U95">
        <v>47095.928999999996</v>
      </c>
      <c r="V95">
        <v>364341325.56900001</v>
      </c>
      <c r="W95">
        <v>81156658</v>
      </c>
      <c r="X95">
        <v>9.9250000000000007</v>
      </c>
      <c r="Y95">
        <v>3.3119999999999998</v>
      </c>
      <c r="Z95">
        <v>12066210.119000001</v>
      </c>
      <c r="AA95">
        <v>53.296999999999997</v>
      </c>
      <c r="AB95">
        <v>22.274999999999999</v>
      </c>
      <c r="AC95" t="s">
        <v>330</v>
      </c>
    </row>
    <row r="96" spans="1:30" x14ac:dyDescent="0.2">
      <c r="A96" t="s">
        <v>266</v>
      </c>
      <c r="B96">
        <v>838000000</v>
      </c>
      <c r="C96">
        <v>1000000</v>
      </c>
      <c r="D96">
        <v>839000000</v>
      </c>
      <c r="E96">
        <v>29985.673999999999</v>
      </c>
      <c r="F96">
        <v>325992314.736</v>
      </c>
      <c r="G96">
        <v>66832967</v>
      </c>
      <c r="H96">
        <v>11.294</v>
      </c>
      <c r="I96">
        <v>9.3719999999999999</v>
      </c>
      <c r="J96">
        <v>30550961.346000001</v>
      </c>
      <c r="K96">
        <v>38.901000000000003</v>
      </c>
      <c r="L96">
        <v>20.501000000000001</v>
      </c>
      <c r="M96">
        <v>26</v>
      </c>
      <c r="N96">
        <v>552272.74</v>
      </c>
      <c r="O96">
        <v>0</v>
      </c>
      <c r="P96">
        <v>16.533999999999999</v>
      </c>
      <c r="Q96">
        <v>2.2469999999999999</v>
      </c>
      <c r="R96">
        <v>12409.11</v>
      </c>
      <c r="S96">
        <v>55.226999999999997</v>
      </c>
      <c r="T96">
        <v>0</v>
      </c>
      <c r="U96">
        <v>30011.673999999999</v>
      </c>
      <c r="V96">
        <v>326544587.47600001</v>
      </c>
      <c r="W96">
        <v>66832967</v>
      </c>
      <c r="X96">
        <v>11.3</v>
      </c>
      <c r="Y96">
        <v>9.36</v>
      </c>
      <c r="Z96">
        <v>30563370.456</v>
      </c>
      <c r="AA96">
        <v>38.920999999999999</v>
      </c>
      <c r="AB96">
        <v>20.466999999999999</v>
      </c>
      <c r="AC96" t="s">
        <v>330</v>
      </c>
    </row>
    <row r="97" spans="1:30" x14ac:dyDescent="0.2">
      <c r="A97" t="s">
        <v>267</v>
      </c>
      <c r="B97">
        <v>1177300000</v>
      </c>
      <c r="C97">
        <v>13200000</v>
      </c>
      <c r="D97">
        <v>1190500000</v>
      </c>
      <c r="E97">
        <v>56552.262000000002</v>
      </c>
      <c r="F97">
        <v>533969106.83200002</v>
      </c>
      <c r="G97">
        <v>125811106</v>
      </c>
      <c r="H97">
        <v>10.691000000000001</v>
      </c>
      <c r="I97">
        <v>4.7480000000000002</v>
      </c>
      <c r="J97">
        <v>25354168.822000001</v>
      </c>
      <c r="K97">
        <v>45.354999999999997</v>
      </c>
      <c r="L97">
        <v>23.561</v>
      </c>
      <c r="M97">
        <v>58</v>
      </c>
      <c r="N97">
        <v>9058440.0199999996</v>
      </c>
      <c r="O97">
        <v>2237896</v>
      </c>
      <c r="P97">
        <v>17.373000000000001</v>
      </c>
      <c r="Q97">
        <v>16.241</v>
      </c>
      <c r="R97">
        <v>1471169.1</v>
      </c>
      <c r="S97">
        <v>68.625</v>
      </c>
      <c r="T97">
        <v>24.704999999999998</v>
      </c>
      <c r="U97">
        <v>56610.262000000002</v>
      </c>
      <c r="V97">
        <v>543027546.852</v>
      </c>
      <c r="W97">
        <v>128049002</v>
      </c>
      <c r="X97">
        <v>10.765000000000001</v>
      </c>
      <c r="Y97">
        <v>4.9400000000000004</v>
      </c>
      <c r="Z97">
        <v>26825337.921999998</v>
      </c>
      <c r="AA97">
        <v>45.613</v>
      </c>
      <c r="AB97">
        <v>23.581</v>
      </c>
      <c r="AC97" t="s">
        <v>330</v>
      </c>
    </row>
    <row r="98" spans="1:30" x14ac:dyDescent="0.2">
      <c r="A98" t="s">
        <v>268</v>
      </c>
      <c r="B98">
        <v>534600000</v>
      </c>
      <c r="C98">
        <v>0</v>
      </c>
      <c r="D98">
        <v>534600000</v>
      </c>
      <c r="E98">
        <v>32013.758000000002</v>
      </c>
      <c r="F98">
        <v>251739099.176</v>
      </c>
      <c r="G98">
        <v>40224074</v>
      </c>
      <c r="H98">
        <v>8.3130000000000006</v>
      </c>
      <c r="I98">
        <v>5.3540000000000001</v>
      </c>
      <c r="J98">
        <v>13478218.915999999</v>
      </c>
      <c r="K98">
        <v>47.088999999999999</v>
      </c>
      <c r="L98">
        <v>15.978</v>
      </c>
      <c r="M98">
        <v>16</v>
      </c>
      <c r="N98">
        <v>221363.64</v>
      </c>
      <c r="O98">
        <v>0</v>
      </c>
      <c r="P98">
        <v>0</v>
      </c>
      <c r="Q98">
        <v>1.984</v>
      </c>
      <c r="R98">
        <v>4391.33</v>
      </c>
      <c r="S98">
        <v>0</v>
      </c>
      <c r="T98">
        <v>0</v>
      </c>
      <c r="U98">
        <v>32029.758000000002</v>
      </c>
      <c r="V98">
        <v>251960462.81600001</v>
      </c>
      <c r="W98">
        <v>40224074</v>
      </c>
      <c r="X98">
        <v>8.3130000000000006</v>
      </c>
      <c r="Y98">
        <v>5.351</v>
      </c>
      <c r="Z98">
        <v>13482610.245999999</v>
      </c>
      <c r="AA98">
        <v>47.131</v>
      </c>
      <c r="AB98">
        <v>15.964</v>
      </c>
      <c r="AC98" t="s">
        <v>330</v>
      </c>
    </row>
    <row r="99" spans="1:30" x14ac:dyDescent="0.2">
      <c r="A99" t="s">
        <v>269</v>
      </c>
      <c r="B99">
        <v>2249800000</v>
      </c>
      <c r="C99">
        <v>2100000</v>
      </c>
      <c r="D99">
        <v>2251900000</v>
      </c>
      <c r="E99">
        <v>75673.883000000002</v>
      </c>
      <c r="F99">
        <v>904968660</v>
      </c>
      <c r="G99">
        <v>97089973</v>
      </c>
      <c r="H99">
        <v>10.37</v>
      </c>
      <c r="I99">
        <v>11.009</v>
      </c>
      <c r="J99">
        <v>99632162.590000004</v>
      </c>
      <c r="K99">
        <v>40.223999999999997</v>
      </c>
      <c r="L99">
        <v>10.728999999999999</v>
      </c>
      <c r="P99">
        <v>16.533999999999999</v>
      </c>
      <c r="Q99">
        <v>0</v>
      </c>
      <c r="R99">
        <v>0</v>
      </c>
      <c r="S99">
        <v>0</v>
      </c>
      <c r="T99">
        <v>0</v>
      </c>
      <c r="U99">
        <v>75673.883000000002</v>
      </c>
      <c r="V99">
        <v>904968660</v>
      </c>
      <c r="W99">
        <v>97089973</v>
      </c>
      <c r="X99">
        <v>10.375999999999999</v>
      </c>
      <c r="Y99">
        <v>11.009</v>
      </c>
      <c r="Z99">
        <v>99632162.590000004</v>
      </c>
      <c r="AA99">
        <v>40.186999999999998</v>
      </c>
      <c r="AB99">
        <v>10.728999999999999</v>
      </c>
      <c r="AC99" t="s">
        <v>330</v>
      </c>
    </row>
    <row r="100" spans="1:30" x14ac:dyDescent="0.2">
      <c r="A100" t="s">
        <v>206</v>
      </c>
      <c r="B100" s="306">
        <v>25897300000</v>
      </c>
      <c r="C100" s="306">
        <v>197200000</v>
      </c>
      <c r="D100" s="306">
        <v>26094500000</v>
      </c>
      <c r="E100">
        <v>1335225.371</v>
      </c>
      <c r="F100">
        <v>12202144867.097</v>
      </c>
      <c r="G100">
        <v>1898731964</v>
      </c>
      <c r="H100">
        <v>9.7170000000000005</v>
      </c>
      <c r="I100">
        <v>8.9280000000000008</v>
      </c>
      <c r="J100">
        <v>1089368988.3069999</v>
      </c>
      <c r="K100">
        <v>47.116999999999997</v>
      </c>
      <c r="L100">
        <v>15.561</v>
      </c>
      <c r="M100">
        <v>5129</v>
      </c>
      <c r="N100">
        <v>169375332.19</v>
      </c>
      <c r="O100">
        <v>59409452</v>
      </c>
      <c r="P100">
        <v>14.867000000000001</v>
      </c>
      <c r="Q100">
        <v>16.581</v>
      </c>
      <c r="R100">
        <v>28084087.27</v>
      </c>
      <c r="S100">
        <v>85.89</v>
      </c>
      <c r="T100">
        <v>35.076000000000001</v>
      </c>
      <c r="U100">
        <v>1340354.371</v>
      </c>
      <c r="V100">
        <v>12371520199.287001</v>
      </c>
      <c r="W100">
        <v>1958141416</v>
      </c>
      <c r="X100">
        <v>9.7560000000000002</v>
      </c>
      <c r="Y100">
        <v>9.032</v>
      </c>
      <c r="Z100">
        <v>1117453075.5769999</v>
      </c>
      <c r="AA100">
        <v>47.41</v>
      </c>
      <c r="AB100">
        <v>15.827999999999999</v>
      </c>
    </row>
    <row r="102" spans="1:30" x14ac:dyDescent="0.2">
      <c r="A102" t="s">
        <v>270</v>
      </c>
    </row>
    <row r="103" spans="1:30" x14ac:dyDescent="0.2">
      <c r="A103" t="s">
        <v>271</v>
      </c>
      <c r="B103">
        <v>1442800000</v>
      </c>
      <c r="C103">
        <v>8400000</v>
      </c>
      <c r="D103">
        <v>1451200000</v>
      </c>
      <c r="E103">
        <v>76605.334000000003</v>
      </c>
      <c r="F103">
        <v>651337128.12800002</v>
      </c>
      <c r="G103">
        <v>126965955</v>
      </c>
      <c r="H103">
        <v>8.6509999999999998</v>
      </c>
      <c r="I103">
        <v>7.0190000000000001</v>
      </c>
      <c r="J103">
        <v>45719624.917999998</v>
      </c>
      <c r="K103">
        <v>45.143999999999998</v>
      </c>
      <c r="L103">
        <v>19.492999999999999</v>
      </c>
      <c r="M103">
        <v>69</v>
      </c>
      <c r="N103">
        <v>2798590.93</v>
      </c>
      <c r="O103">
        <v>29950</v>
      </c>
      <c r="P103">
        <v>17.34</v>
      </c>
      <c r="Q103">
        <v>19.311</v>
      </c>
      <c r="R103">
        <v>540445.48</v>
      </c>
      <c r="S103">
        <v>33.317</v>
      </c>
      <c r="T103">
        <v>1.07</v>
      </c>
      <c r="U103">
        <v>76674.334000000003</v>
      </c>
      <c r="V103">
        <v>654135719.05799997</v>
      </c>
      <c r="W103">
        <v>126995905</v>
      </c>
      <c r="X103">
        <v>8.7010000000000005</v>
      </c>
      <c r="Y103">
        <v>7.0720000000000001</v>
      </c>
      <c r="Z103">
        <v>46260070.398000002</v>
      </c>
      <c r="AA103">
        <v>45.076000000000001</v>
      </c>
      <c r="AB103">
        <v>19.414000000000001</v>
      </c>
      <c r="AC103" t="s">
        <v>330</v>
      </c>
    </row>
    <row r="104" spans="1:30" x14ac:dyDescent="0.2">
      <c r="A104" t="s">
        <v>272</v>
      </c>
      <c r="B104">
        <v>4203100000</v>
      </c>
      <c r="C104">
        <v>19200000</v>
      </c>
      <c r="D104">
        <v>4222300000</v>
      </c>
      <c r="E104">
        <v>181727.46400000001</v>
      </c>
      <c r="F104">
        <v>1831297413.2279999</v>
      </c>
      <c r="G104">
        <v>232960253</v>
      </c>
      <c r="H104">
        <v>11.305</v>
      </c>
      <c r="I104">
        <v>11.215999999999999</v>
      </c>
      <c r="J104">
        <v>205406729.01800001</v>
      </c>
      <c r="K104">
        <v>43.57</v>
      </c>
      <c r="L104">
        <v>12.721</v>
      </c>
      <c r="M104">
        <v>372</v>
      </c>
      <c r="N104">
        <v>27388463.620000001</v>
      </c>
      <c r="O104">
        <v>19969390</v>
      </c>
      <c r="P104">
        <v>20.04</v>
      </c>
      <c r="Q104">
        <v>18.63</v>
      </c>
      <c r="R104">
        <v>5102574.82</v>
      </c>
      <c r="S104">
        <v>142.648</v>
      </c>
      <c r="T104">
        <v>72.912000000000006</v>
      </c>
      <c r="U104">
        <v>182099.46400000001</v>
      </c>
      <c r="V104">
        <v>1858685876.848</v>
      </c>
      <c r="W104">
        <v>252929643</v>
      </c>
      <c r="X104">
        <v>11.343999999999999</v>
      </c>
      <c r="Y104">
        <v>11.326000000000001</v>
      </c>
      <c r="Z104">
        <v>210509303.838</v>
      </c>
      <c r="AA104">
        <v>44.021000000000001</v>
      </c>
      <c r="AB104">
        <v>13.608000000000001</v>
      </c>
      <c r="AC104" t="s">
        <v>330</v>
      </c>
    </row>
    <row r="105" spans="1:30" x14ac:dyDescent="0.2">
      <c r="A105" t="s">
        <v>273</v>
      </c>
      <c r="B105">
        <v>1981900000</v>
      </c>
      <c r="C105">
        <v>0</v>
      </c>
      <c r="D105">
        <v>1981900000</v>
      </c>
      <c r="E105">
        <v>100733.603</v>
      </c>
      <c r="F105">
        <v>1056585949.5369999</v>
      </c>
      <c r="G105">
        <v>210504346</v>
      </c>
      <c r="H105">
        <v>13.917</v>
      </c>
      <c r="I105">
        <v>14.483000000000001</v>
      </c>
      <c r="J105">
        <v>153026103.02700001</v>
      </c>
      <c r="K105">
        <v>53.311999999999998</v>
      </c>
      <c r="L105">
        <v>19.922999999999998</v>
      </c>
      <c r="M105">
        <v>84</v>
      </c>
      <c r="N105">
        <v>2791818.16</v>
      </c>
      <c r="O105">
        <v>0</v>
      </c>
      <c r="P105">
        <v>0</v>
      </c>
      <c r="Q105">
        <v>1.2889999999999999</v>
      </c>
      <c r="R105">
        <v>35993.42</v>
      </c>
      <c r="S105">
        <v>0</v>
      </c>
      <c r="T105">
        <v>0</v>
      </c>
      <c r="U105">
        <v>100817.603</v>
      </c>
      <c r="V105">
        <v>1059377767.697</v>
      </c>
      <c r="W105">
        <v>210504346</v>
      </c>
      <c r="X105">
        <v>13.917</v>
      </c>
      <c r="Y105">
        <v>14.448</v>
      </c>
      <c r="Z105">
        <v>153062096.447</v>
      </c>
      <c r="AA105">
        <v>53.453000000000003</v>
      </c>
      <c r="AB105">
        <v>19.870999999999999</v>
      </c>
      <c r="AC105" t="s">
        <v>330</v>
      </c>
    </row>
    <row r="106" spans="1:30" x14ac:dyDescent="0.2">
      <c r="A106" t="s">
        <v>274</v>
      </c>
      <c r="B106">
        <v>1235700000</v>
      </c>
      <c r="C106">
        <v>21700000</v>
      </c>
      <c r="D106">
        <v>1257400000</v>
      </c>
      <c r="E106">
        <v>56886.535000000003</v>
      </c>
      <c r="F106">
        <v>549720940.42499995</v>
      </c>
      <c r="G106">
        <v>78413941</v>
      </c>
      <c r="H106">
        <v>11.034000000000001</v>
      </c>
      <c r="I106">
        <v>13.154</v>
      </c>
      <c r="J106">
        <v>72308805.064999998</v>
      </c>
      <c r="K106">
        <v>44.487000000000002</v>
      </c>
      <c r="L106">
        <v>14.263999999999999</v>
      </c>
      <c r="M106">
        <v>365</v>
      </c>
      <c r="N106">
        <v>14178545.48</v>
      </c>
      <c r="O106">
        <v>0</v>
      </c>
      <c r="P106">
        <v>16.533999999999999</v>
      </c>
      <c r="Q106">
        <v>12.035</v>
      </c>
      <c r="R106">
        <v>1706416.27</v>
      </c>
      <c r="S106">
        <v>65.338999999999999</v>
      </c>
      <c r="T106">
        <v>0</v>
      </c>
      <c r="U106">
        <v>57251.535000000003</v>
      </c>
      <c r="V106">
        <v>563899485.90499997</v>
      </c>
      <c r="W106">
        <v>78413941</v>
      </c>
      <c r="X106">
        <v>11.129</v>
      </c>
      <c r="Y106">
        <v>13.125999999999999</v>
      </c>
      <c r="Z106">
        <v>74015221.334999993</v>
      </c>
      <c r="AA106">
        <v>44.845999999999997</v>
      </c>
      <c r="AB106">
        <v>13.906000000000001</v>
      </c>
      <c r="AC106" t="s">
        <v>330</v>
      </c>
      <c r="AD106">
        <v>6.5662532316682301</v>
      </c>
    </row>
    <row r="107" spans="1:30" x14ac:dyDescent="0.2">
      <c r="A107" t="s">
        <v>275</v>
      </c>
      <c r="B107">
        <v>882500000</v>
      </c>
      <c r="C107">
        <v>0</v>
      </c>
      <c r="D107">
        <v>882500000</v>
      </c>
      <c r="E107">
        <v>67047.372000000003</v>
      </c>
      <c r="F107">
        <v>493843499.93099999</v>
      </c>
      <c r="G107">
        <v>114874498</v>
      </c>
      <c r="H107">
        <v>10.039999999999999</v>
      </c>
      <c r="I107">
        <v>6.9610000000000003</v>
      </c>
      <c r="J107">
        <v>34376435.431000002</v>
      </c>
      <c r="K107">
        <v>55.96</v>
      </c>
      <c r="L107">
        <v>23.260999999999999</v>
      </c>
      <c r="M107">
        <v>44</v>
      </c>
      <c r="N107">
        <v>4200000.01</v>
      </c>
      <c r="O107">
        <v>3065000</v>
      </c>
      <c r="P107">
        <v>0</v>
      </c>
      <c r="Q107">
        <v>18.306000000000001</v>
      </c>
      <c r="R107">
        <v>768872.73</v>
      </c>
      <c r="S107">
        <v>0</v>
      </c>
      <c r="T107">
        <v>72.975999999999999</v>
      </c>
      <c r="U107">
        <v>67091.372000000003</v>
      </c>
      <c r="V107">
        <v>498043499.94099998</v>
      </c>
      <c r="W107">
        <v>117939498</v>
      </c>
      <c r="X107">
        <v>10.039999999999999</v>
      </c>
      <c r="Y107">
        <v>7.0570000000000004</v>
      </c>
      <c r="Z107">
        <v>35145308.160999998</v>
      </c>
      <c r="AA107">
        <v>56.436</v>
      </c>
      <c r="AB107">
        <v>23.681000000000001</v>
      </c>
      <c r="AC107" t="s">
        <v>330</v>
      </c>
      <c r="AD107">
        <v>4.0839637194885201</v>
      </c>
    </row>
    <row r="108" spans="1:30" x14ac:dyDescent="0.2">
      <c r="A108" t="s">
        <v>276</v>
      </c>
      <c r="B108">
        <v>606300000</v>
      </c>
      <c r="C108">
        <v>0</v>
      </c>
      <c r="D108">
        <v>606300000</v>
      </c>
      <c r="E108">
        <v>141942.94</v>
      </c>
      <c r="F108">
        <v>342392302.713</v>
      </c>
      <c r="G108">
        <v>198014065</v>
      </c>
      <c r="H108">
        <v>8.4499999999999993</v>
      </c>
      <c r="I108">
        <v>-7.782</v>
      </c>
      <c r="J108">
        <v>-26645155.677000001</v>
      </c>
      <c r="K108">
        <v>56.472000000000001</v>
      </c>
      <c r="L108">
        <v>57.832999999999998</v>
      </c>
      <c r="M108">
        <v>33</v>
      </c>
      <c r="N108">
        <v>587909.1</v>
      </c>
      <c r="O108">
        <v>118800</v>
      </c>
      <c r="P108">
        <v>0</v>
      </c>
      <c r="Q108">
        <v>18.315000000000001</v>
      </c>
      <c r="R108">
        <v>107674.28</v>
      </c>
      <c r="S108">
        <v>0</v>
      </c>
      <c r="T108">
        <v>20.207000000000001</v>
      </c>
      <c r="U108">
        <v>141975.94</v>
      </c>
      <c r="V108">
        <v>342980211.81300002</v>
      </c>
      <c r="W108">
        <v>198132865</v>
      </c>
      <c r="X108">
        <v>8.4499999999999993</v>
      </c>
      <c r="Y108">
        <v>-7.7370000000000001</v>
      </c>
      <c r="Z108">
        <v>-26537481.397</v>
      </c>
      <c r="AA108">
        <v>56.569000000000003</v>
      </c>
      <c r="AB108">
        <v>57.768000000000001</v>
      </c>
      <c r="AC108" t="s">
        <v>330</v>
      </c>
    </row>
    <row r="109" spans="1:30" x14ac:dyDescent="0.2">
      <c r="A109" t="s">
        <v>277</v>
      </c>
      <c r="B109">
        <v>1388700000</v>
      </c>
      <c r="C109">
        <v>0</v>
      </c>
      <c r="D109">
        <v>1388700000</v>
      </c>
      <c r="E109">
        <v>85951.798999999999</v>
      </c>
      <c r="F109">
        <v>616436469.16600001</v>
      </c>
      <c r="G109">
        <v>98003693</v>
      </c>
      <c r="H109">
        <v>10.923999999999999</v>
      </c>
      <c r="I109">
        <v>13.657</v>
      </c>
      <c r="J109">
        <v>84188455.886000007</v>
      </c>
      <c r="K109">
        <v>44.389000000000003</v>
      </c>
      <c r="L109">
        <v>15.898</v>
      </c>
      <c r="M109">
        <v>10</v>
      </c>
      <c r="N109">
        <v>193181.83</v>
      </c>
      <c r="O109">
        <v>0</v>
      </c>
      <c r="P109">
        <v>0</v>
      </c>
      <c r="Q109">
        <v>1.2689999999999999</v>
      </c>
      <c r="R109">
        <v>2450.7800000000002</v>
      </c>
      <c r="S109">
        <v>0</v>
      </c>
      <c r="T109">
        <v>0</v>
      </c>
      <c r="U109">
        <v>85961.798999999999</v>
      </c>
      <c r="V109">
        <v>616629650.99600005</v>
      </c>
      <c r="W109">
        <v>98003693</v>
      </c>
      <c r="X109">
        <v>10.923999999999999</v>
      </c>
      <c r="Y109">
        <v>13.653</v>
      </c>
      <c r="Z109">
        <v>84190906.665999994</v>
      </c>
      <c r="AA109">
        <v>44.402999999999999</v>
      </c>
      <c r="AB109">
        <v>15.893000000000001</v>
      </c>
      <c r="AC109" t="s">
        <v>330</v>
      </c>
    </row>
    <row r="110" spans="1:30" x14ac:dyDescent="0.2">
      <c r="A110" t="s">
        <v>278</v>
      </c>
      <c r="B110">
        <v>950000000</v>
      </c>
      <c r="C110">
        <v>0</v>
      </c>
      <c r="D110">
        <v>950000000</v>
      </c>
      <c r="E110">
        <v>39347.555</v>
      </c>
      <c r="F110">
        <v>499180003.68099999</v>
      </c>
      <c r="G110">
        <v>85028851</v>
      </c>
      <c r="H110">
        <v>9.423</v>
      </c>
      <c r="I110">
        <v>8.6669999999999998</v>
      </c>
      <c r="J110">
        <v>43265577.310999997</v>
      </c>
      <c r="K110">
        <v>52.545000000000002</v>
      </c>
      <c r="L110">
        <v>17.033999999999999</v>
      </c>
      <c r="M110">
        <v>3</v>
      </c>
      <c r="N110">
        <v>71363.64</v>
      </c>
      <c r="O110">
        <v>0</v>
      </c>
      <c r="P110">
        <v>0</v>
      </c>
      <c r="Q110">
        <v>3.7370000000000001</v>
      </c>
      <c r="R110">
        <v>2666.55</v>
      </c>
      <c r="S110">
        <v>0</v>
      </c>
      <c r="T110">
        <v>0</v>
      </c>
      <c r="U110">
        <v>39350.555</v>
      </c>
      <c r="V110">
        <v>499251367.32099998</v>
      </c>
      <c r="W110">
        <v>85028851</v>
      </c>
      <c r="X110">
        <v>9.423</v>
      </c>
      <c r="Y110">
        <v>8.6669999999999998</v>
      </c>
      <c r="Z110">
        <v>43268243.861000001</v>
      </c>
      <c r="AA110">
        <v>52.552999999999997</v>
      </c>
      <c r="AB110">
        <v>17.030999999999999</v>
      </c>
      <c r="AC110" t="s">
        <v>330</v>
      </c>
    </row>
    <row r="111" spans="1:30" x14ac:dyDescent="0.2">
      <c r="A111" t="s">
        <v>279</v>
      </c>
      <c r="B111">
        <v>549200000</v>
      </c>
      <c r="C111">
        <v>0</v>
      </c>
      <c r="D111">
        <v>549200000</v>
      </c>
      <c r="E111">
        <v>23636.84</v>
      </c>
      <c r="F111">
        <v>255739736.34099999</v>
      </c>
      <c r="G111">
        <v>56138115</v>
      </c>
      <c r="H111">
        <v>14.922000000000001</v>
      </c>
      <c r="I111">
        <v>17.606000000000002</v>
      </c>
      <c r="J111">
        <v>45024741.020999998</v>
      </c>
      <c r="K111">
        <v>46.566000000000003</v>
      </c>
      <c r="L111">
        <v>21.951000000000001</v>
      </c>
      <c r="M111">
        <v>83</v>
      </c>
      <c r="N111">
        <v>3376272.75</v>
      </c>
      <c r="O111">
        <v>971100</v>
      </c>
      <c r="P111">
        <v>0</v>
      </c>
      <c r="Q111">
        <v>12.516</v>
      </c>
      <c r="R111">
        <v>422588.65</v>
      </c>
      <c r="S111">
        <v>0</v>
      </c>
      <c r="T111">
        <v>28.762</v>
      </c>
      <c r="U111">
        <v>23719.84</v>
      </c>
      <c r="V111">
        <v>259116009.09099999</v>
      </c>
      <c r="W111">
        <v>57109215</v>
      </c>
      <c r="X111">
        <v>14.922000000000001</v>
      </c>
      <c r="Y111">
        <v>17.539000000000001</v>
      </c>
      <c r="Z111">
        <v>45447329.670999996</v>
      </c>
      <c r="AA111">
        <v>47.180999999999997</v>
      </c>
      <c r="AB111">
        <v>22.04</v>
      </c>
      <c r="AC111" t="s">
        <v>330</v>
      </c>
    </row>
    <row r="112" spans="1:30" x14ac:dyDescent="0.2">
      <c r="A112" t="s">
        <v>280</v>
      </c>
      <c r="B112">
        <v>642000000</v>
      </c>
      <c r="C112">
        <v>0</v>
      </c>
      <c r="D112">
        <v>642000000</v>
      </c>
      <c r="E112">
        <v>48819.326000000001</v>
      </c>
      <c r="F112">
        <v>304178642.458</v>
      </c>
      <c r="G112">
        <v>73411381</v>
      </c>
      <c r="H112">
        <v>9.0749999999999993</v>
      </c>
      <c r="I112">
        <v>7.7030000000000003</v>
      </c>
      <c r="J112">
        <v>23430093.248</v>
      </c>
      <c r="K112">
        <v>47.38</v>
      </c>
      <c r="L112">
        <v>24.134</v>
      </c>
      <c r="M112">
        <v>112</v>
      </c>
      <c r="N112">
        <v>5967272.7599999998</v>
      </c>
      <c r="O112">
        <v>4765000</v>
      </c>
      <c r="P112">
        <v>0</v>
      </c>
      <c r="Q112">
        <v>16.655999999999999</v>
      </c>
      <c r="R112">
        <v>993898.22</v>
      </c>
      <c r="S112">
        <v>0</v>
      </c>
      <c r="T112">
        <v>79.852000000000004</v>
      </c>
      <c r="U112">
        <v>48931.326000000001</v>
      </c>
      <c r="V112">
        <v>310145915.21799999</v>
      </c>
      <c r="W112">
        <v>78176381</v>
      </c>
      <c r="X112">
        <v>9.0749999999999993</v>
      </c>
      <c r="Y112">
        <v>7.875</v>
      </c>
      <c r="Z112">
        <v>24423991.467999998</v>
      </c>
      <c r="AA112">
        <v>48.308999999999997</v>
      </c>
      <c r="AB112">
        <v>25.206</v>
      </c>
      <c r="AC112" t="s">
        <v>330</v>
      </c>
    </row>
    <row r="113" spans="1:30" x14ac:dyDescent="0.2">
      <c r="A113" t="s">
        <v>281</v>
      </c>
      <c r="B113">
        <v>785100000</v>
      </c>
      <c r="C113">
        <v>100000</v>
      </c>
      <c r="D113">
        <v>785200000</v>
      </c>
      <c r="E113">
        <v>33094.021000000001</v>
      </c>
      <c r="F113">
        <v>437205572.11799997</v>
      </c>
      <c r="G113">
        <v>87898768</v>
      </c>
      <c r="H113">
        <v>12.696</v>
      </c>
      <c r="I113">
        <v>12.946999999999999</v>
      </c>
      <c r="J113">
        <v>56605467.728</v>
      </c>
      <c r="K113">
        <v>55.688000000000002</v>
      </c>
      <c r="L113">
        <v>20.105</v>
      </c>
      <c r="M113">
        <v>0</v>
      </c>
      <c r="N113">
        <v>0</v>
      </c>
      <c r="O113">
        <v>0</v>
      </c>
      <c r="P113">
        <v>14.983000000000001</v>
      </c>
      <c r="Q113">
        <v>0</v>
      </c>
      <c r="R113">
        <v>0</v>
      </c>
      <c r="S113">
        <v>0</v>
      </c>
      <c r="T113">
        <v>0</v>
      </c>
      <c r="U113">
        <v>33094.021000000001</v>
      </c>
      <c r="V113">
        <v>437205572.11799997</v>
      </c>
      <c r="W113">
        <v>87898768</v>
      </c>
      <c r="X113">
        <v>12.696999999999999</v>
      </c>
      <c r="Y113">
        <v>12.946999999999999</v>
      </c>
      <c r="Z113">
        <v>56605467.728</v>
      </c>
      <c r="AA113">
        <v>55.680999999999997</v>
      </c>
      <c r="AB113">
        <v>20.105</v>
      </c>
      <c r="AC113" t="s">
        <v>330</v>
      </c>
    </row>
    <row r="114" spans="1:30" x14ac:dyDescent="0.2">
      <c r="A114" t="s">
        <v>282</v>
      </c>
      <c r="B114">
        <v>586000000</v>
      </c>
      <c r="C114">
        <v>2800000</v>
      </c>
      <c r="D114">
        <v>588800000</v>
      </c>
      <c r="E114">
        <v>40734.101999999999</v>
      </c>
      <c r="F114">
        <v>303538082.27100003</v>
      </c>
      <c r="G114">
        <v>56478650</v>
      </c>
      <c r="H114">
        <v>8.4510000000000005</v>
      </c>
      <c r="I114">
        <v>7.9249999999999998</v>
      </c>
      <c r="J114">
        <v>24055461.370999999</v>
      </c>
      <c r="K114">
        <v>51.798000000000002</v>
      </c>
      <c r="L114">
        <v>18.606999999999999</v>
      </c>
      <c r="M114">
        <v>47</v>
      </c>
      <c r="N114">
        <v>4154545.46</v>
      </c>
      <c r="O114">
        <v>4362500</v>
      </c>
      <c r="P114">
        <v>0</v>
      </c>
      <c r="Q114">
        <v>19.873000000000001</v>
      </c>
      <c r="R114">
        <v>825625.01</v>
      </c>
      <c r="S114">
        <v>148.37700000000001</v>
      </c>
      <c r="T114">
        <v>105.005</v>
      </c>
      <c r="U114">
        <v>40781.101999999999</v>
      </c>
      <c r="V114">
        <v>307692627.73100001</v>
      </c>
      <c r="W114">
        <v>60841150</v>
      </c>
      <c r="X114">
        <v>8.41</v>
      </c>
      <c r="Y114">
        <v>8.0860000000000003</v>
      </c>
      <c r="Z114">
        <v>24881086.381000001</v>
      </c>
      <c r="AA114">
        <v>52.258000000000003</v>
      </c>
      <c r="AB114">
        <v>19.773</v>
      </c>
      <c r="AC114" t="s">
        <v>330</v>
      </c>
    </row>
    <row r="115" spans="1:30" x14ac:dyDescent="0.2">
      <c r="A115" t="s">
        <v>283</v>
      </c>
      <c r="B115">
        <v>819500000</v>
      </c>
      <c r="C115">
        <v>0</v>
      </c>
      <c r="D115">
        <v>819500000</v>
      </c>
      <c r="E115">
        <v>29983.958999999999</v>
      </c>
      <c r="F115">
        <v>362011042.61500001</v>
      </c>
      <c r="G115">
        <v>87971469</v>
      </c>
      <c r="H115">
        <v>8.0009999999999994</v>
      </c>
      <c r="I115">
        <v>7.67</v>
      </c>
      <c r="J115">
        <v>27767229.155000001</v>
      </c>
      <c r="K115">
        <v>44.174999999999997</v>
      </c>
      <c r="L115">
        <v>24.300999999999998</v>
      </c>
      <c r="M115">
        <v>30</v>
      </c>
      <c r="N115">
        <v>544090.92000000004</v>
      </c>
      <c r="O115">
        <v>0</v>
      </c>
      <c r="P115">
        <v>0</v>
      </c>
      <c r="Q115">
        <v>-1.3839999999999999</v>
      </c>
      <c r="R115">
        <v>-7529.22</v>
      </c>
      <c r="S115">
        <v>0</v>
      </c>
      <c r="T115">
        <v>0</v>
      </c>
      <c r="U115">
        <v>30013.958999999999</v>
      </c>
      <c r="V115">
        <v>362555133.53500003</v>
      </c>
      <c r="W115">
        <v>87971469</v>
      </c>
      <c r="X115">
        <v>8.0009999999999994</v>
      </c>
      <c r="Y115">
        <v>7.657</v>
      </c>
      <c r="Z115">
        <v>27759699.934999999</v>
      </c>
      <c r="AA115">
        <v>44.241</v>
      </c>
      <c r="AB115">
        <v>24.263999999999999</v>
      </c>
      <c r="AC115" t="s">
        <v>330</v>
      </c>
    </row>
    <row r="116" spans="1:30" x14ac:dyDescent="0.2">
      <c r="A116" t="s">
        <v>284</v>
      </c>
      <c r="B116">
        <v>324000000</v>
      </c>
      <c r="C116">
        <v>0</v>
      </c>
      <c r="D116">
        <v>324000000</v>
      </c>
      <c r="E116">
        <v>12457.918</v>
      </c>
      <c r="F116">
        <v>152477105.35100001</v>
      </c>
      <c r="G116">
        <v>48874888</v>
      </c>
      <c r="H116">
        <v>10.180999999999999</v>
      </c>
      <c r="I116">
        <v>7.2149999999999999</v>
      </c>
      <c r="J116">
        <v>11001833.101</v>
      </c>
      <c r="K116">
        <v>47.061</v>
      </c>
      <c r="L116">
        <v>32.054000000000002</v>
      </c>
      <c r="M116">
        <v>81</v>
      </c>
      <c r="N116">
        <v>1065909.1200000001</v>
      </c>
      <c r="O116">
        <v>0</v>
      </c>
      <c r="P116">
        <v>0</v>
      </c>
      <c r="Q116">
        <v>4.6139999999999999</v>
      </c>
      <c r="R116">
        <v>49176.42</v>
      </c>
      <c r="S116">
        <v>0</v>
      </c>
      <c r="T116">
        <v>0</v>
      </c>
      <c r="U116">
        <v>12538.918</v>
      </c>
      <c r="V116">
        <v>153543014.47099999</v>
      </c>
      <c r="W116">
        <v>48874888</v>
      </c>
      <c r="X116">
        <v>10.180999999999999</v>
      </c>
      <c r="Y116">
        <v>7.1970000000000001</v>
      </c>
      <c r="Z116">
        <v>11051009.521</v>
      </c>
      <c r="AA116">
        <v>47.39</v>
      </c>
      <c r="AB116">
        <v>31.831</v>
      </c>
      <c r="AC116" t="s">
        <v>330</v>
      </c>
    </row>
    <row r="117" spans="1:30" x14ac:dyDescent="0.2">
      <c r="A117" t="s">
        <v>285</v>
      </c>
      <c r="B117">
        <v>1290500000</v>
      </c>
      <c r="C117">
        <v>0</v>
      </c>
      <c r="D117">
        <v>1290500000</v>
      </c>
      <c r="E117">
        <v>51633.605000000003</v>
      </c>
      <c r="F117">
        <v>607399749.01400006</v>
      </c>
      <c r="G117">
        <v>104522024</v>
      </c>
      <c r="H117">
        <v>11.12</v>
      </c>
      <c r="I117">
        <v>9.5009999999999994</v>
      </c>
      <c r="J117">
        <v>57709771.454000004</v>
      </c>
      <c r="K117">
        <v>47.067</v>
      </c>
      <c r="L117">
        <v>17.207999999999998</v>
      </c>
      <c r="M117">
        <v>22</v>
      </c>
      <c r="N117">
        <v>343636.37</v>
      </c>
      <c r="O117">
        <v>0</v>
      </c>
      <c r="P117">
        <v>0</v>
      </c>
      <c r="Q117">
        <v>4.0739999999999998</v>
      </c>
      <c r="R117">
        <v>13999.62</v>
      </c>
      <c r="S117">
        <v>0</v>
      </c>
      <c r="T117">
        <v>0</v>
      </c>
      <c r="U117">
        <v>51655.605000000003</v>
      </c>
      <c r="V117">
        <v>607743385.38399994</v>
      </c>
      <c r="W117">
        <v>104522024</v>
      </c>
      <c r="X117">
        <v>11.12</v>
      </c>
      <c r="Y117">
        <v>9.4979999999999993</v>
      </c>
      <c r="Z117">
        <v>57723771.074000001</v>
      </c>
      <c r="AA117">
        <v>47.094000000000001</v>
      </c>
      <c r="AB117">
        <v>17.198</v>
      </c>
      <c r="AC117" t="s">
        <v>330</v>
      </c>
    </row>
    <row r="118" spans="1:30" x14ac:dyDescent="0.2">
      <c r="A118" t="s">
        <v>314</v>
      </c>
      <c r="B118">
        <v>801100000</v>
      </c>
      <c r="C118">
        <v>0</v>
      </c>
      <c r="D118">
        <v>801100000</v>
      </c>
      <c r="E118">
        <v>32469.149000000001</v>
      </c>
      <c r="F118">
        <v>342792054.66100001</v>
      </c>
      <c r="G118">
        <v>49384315</v>
      </c>
      <c r="H118">
        <v>9.6460000000000008</v>
      </c>
      <c r="I118">
        <v>9.8119999999999994</v>
      </c>
      <c r="J118">
        <v>33634354.060999997</v>
      </c>
      <c r="K118">
        <v>42.79</v>
      </c>
      <c r="L118">
        <v>14.406000000000001</v>
      </c>
      <c r="M118">
        <v>88</v>
      </c>
      <c r="N118">
        <v>5079472.7300000004</v>
      </c>
      <c r="O118">
        <v>3064680</v>
      </c>
      <c r="P118">
        <v>0</v>
      </c>
      <c r="Q118">
        <v>19.085000000000001</v>
      </c>
      <c r="R118">
        <v>969401.92</v>
      </c>
      <c r="S118">
        <v>0</v>
      </c>
      <c r="T118">
        <v>60.335000000000001</v>
      </c>
      <c r="U118">
        <v>32557.149000000001</v>
      </c>
      <c r="V118">
        <v>347871527.39099997</v>
      </c>
      <c r="W118">
        <v>52448995</v>
      </c>
      <c r="X118">
        <v>9.6460000000000008</v>
      </c>
      <c r="Y118">
        <v>9.9469999999999992</v>
      </c>
      <c r="Z118">
        <v>34603755.980999999</v>
      </c>
      <c r="AA118">
        <v>43.423999999999999</v>
      </c>
      <c r="AB118">
        <v>15.077</v>
      </c>
      <c r="AC118" t="s">
        <v>330</v>
      </c>
    </row>
    <row r="119" spans="1:30" x14ac:dyDescent="0.2">
      <c r="A119" t="s">
        <v>286</v>
      </c>
      <c r="B119">
        <v>713100000</v>
      </c>
      <c r="C119">
        <v>0</v>
      </c>
      <c r="D119">
        <v>713100000</v>
      </c>
      <c r="E119">
        <v>27034.769</v>
      </c>
      <c r="F119">
        <v>278617665.20099998</v>
      </c>
      <c r="G119">
        <v>56913423</v>
      </c>
      <c r="H119">
        <v>9.4830000000000005</v>
      </c>
      <c r="I119">
        <v>6.851</v>
      </c>
      <c r="J119">
        <v>19088189.250999998</v>
      </c>
      <c r="K119">
        <v>39.070999999999998</v>
      </c>
      <c r="L119">
        <v>20.427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27034.769</v>
      </c>
      <c r="V119">
        <v>278617665.20099998</v>
      </c>
      <c r="W119">
        <v>56913423</v>
      </c>
      <c r="X119">
        <v>9.4830000000000005</v>
      </c>
      <c r="Y119">
        <v>6.851</v>
      </c>
      <c r="Z119">
        <v>19088189.250999998</v>
      </c>
      <c r="AA119">
        <v>39.070999999999998</v>
      </c>
      <c r="AB119">
        <v>20.427</v>
      </c>
      <c r="AC119" t="s">
        <v>330</v>
      </c>
    </row>
    <row r="120" spans="1:30" x14ac:dyDescent="0.2">
      <c r="A120" t="s">
        <v>287</v>
      </c>
      <c r="B120">
        <v>1410200000</v>
      </c>
      <c r="C120">
        <v>7000000</v>
      </c>
      <c r="D120">
        <v>1417200000</v>
      </c>
      <c r="E120">
        <v>37504.574999999997</v>
      </c>
      <c r="F120">
        <v>459921495.93199998</v>
      </c>
      <c r="G120">
        <v>76988618</v>
      </c>
      <c r="H120">
        <v>10.599</v>
      </c>
      <c r="I120">
        <v>7.8310000000000004</v>
      </c>
      <c r="J120">
        <v>36016585.641999997</v>
      </c>
      <c r="K120">
        <v>32.613999999999997</v>
      </c>
      <c r="L120">
        <v>16.739999999999998</v>
      </c>
      <c r="M120">
        <v>179</v>
      </c>
      <c r="N120">
        <v>13355054.560000001</v>
      </c>
      <c r="O120">
        <v>6285040</v>
      </c>
      <c r="P120">
        <v>15.768000000000001</v>
      </c>
      <c r="Q120">
        <v>17.041</v>
      </c>
      <c r="R120">
        <v>2275844.5299999998</v>
      </c>
      <c r="S120">
        <v>190.786</v>
      </c>
      <c r="T120">
        <v>47.061</v>
      </c>
      <c r="U120">
        <v>37683.574999999997</v>
      </c>
      <c r="V120">
        <v>473276550.49199998</v>
      </c>
      <c r="W120">
        <v>83273658</v>
      </c>
      <c r="X120">
        <v>10.625</v>
      </c>
      <c r="Y120">
        <v>8.0909999999999993</v>
      </c>
      <c r="Z120">
        <v>38292430.171999998</v>
      </c>
      <c r="AA120">
        <v>33.395000000000003</v>
      </c>
      <c r="AB120">
        <v>17.594999999999999</v>
      </c>
      <c r="AC120" t="s">
        <v>330</v>
      </c>
    </row>
    <row r="121" spans="1:30" x14ac:dyDescent="0.2">
      <c r="A121" t="s">
        <v>288</v>
      </c>
      <c r="B121">
        <v>1399000000</v>
      </c>
      <c r="C121">
        <v>2100000</v>
      </c>
      <c r="D121">
        <v>1401100000</v>
      </c>
      <c r="E121">
        <v>43892.673000000003</v>
      </c>
      <c r="F121">
        <v>499526736.10699999</v>
      </c>
      <c r="G121">
        <v>68308447</v>
      </c>
      <c r="H121">
        <v>9.7330000000000005</v>
      </c>
      <c r="I121">
        <v>9.2270000000000003</v>
      </c>
      <c r="J121">
        <v>46092616.506999999</v>
      </c>
      <c r="K121">
        <v>35.706000000000003</v>
      </c>
      <c r="L121">
        <v>13.675000000000001</v>
      </c>
      <c r="M121">
        <v>5</v>
      </c>
      <c r="N121">
        <v>230000</v>
      </c>
      <c r="O121">
        <v>0</v>
      </c>
      <c r="P121">
        <v>14.824</v>
      </c>
      <c r="Q121">
        <v>2.2149999999999999</v>
      </c>
      <c r="R121">
        <v>5095.2700000000004</v>
      </c>
      <c r="S121">
        <v>10.952</v>
      </c>
      <c r="T121">
        <v>0</v>
      </c>
      <c r="U121">
        <v>43897.673000000003</v>
      </c>
      <c r="V121">
        <v>499756736.10699999</v>
      </c>
      <c r="W121">
        <v>68308447</v>
      </c>
      <c r="X121">
        <v>9.7409999999999997</v>
      </c>
      <c r="Y121">
        <v>9.2240000000000002</v>
      </c>
      <c r="Z121">
        <v>46097711.777000003</v>
      </c>
      <c r="AA121">
        <v>35.668999999999997</v>
      </c>
      <c r="AB121">
        <v>13.667999999999999</v>
      </c>
      <c r="AC121" t="s">
        <v>330</v>
      </c>
      <c r="AD121">
        <v>3.1829233015075298</v>
      </c>
    </row>
    <row r="122" spans="1:30" x14ac:dyDescent="0.2">
      <c r="A122" t="s">
        <v>289</v>
      </c>
      <c r="B122">
        <v>1823700000</v>
      </c>
      <c r="C122">
        <v>10700000</v>
      </c>
      <c r="D122">
        <v>1834400000</v>
      </c>
      <c r="E122">
        <v>97041.751000000004</v>
      </c>
      <c r="F122">
        <v>802771641.19299996</v>
      </c>
      <c r="G122">
        <v>128812900</v>
      </c>
      <c r="H122">
        <v>10.266</v>
      </c>
      <c r="I122">
        <v>12.095000000000001</v>
      </c>
      <c r="J122">
        <v>97093883.872999996</v>
      </c>
      <c r="K122">
        <v>44.018999999999998</v>
      </c>
      <c r="L122">
        <v>16.045999999999999</v>
      </c>
      <c r="M122">
        <v>452</v>
      </c>
      <c r="N122">
        <v>11915090.939999999</v>
      </c>
      <c r="O122">
        <v>0</v>
      </c>
      <c r="P122">
        <v>17.837</v>
      </c>
      <c r="Q122">
        <v>12.484</v>
      </c>
      <c r="R122">
        <v>1487484.95</v>
      </c>
      <c r="S122">
        <v>111.35599999999999</v>
      </c>
      <c r="T122">
        <v>0</v>
      </c>
      <c r="U122">
        <v>97493.751000000004</v>
      </c>
      <c r="V122">
        <v>814686732.13300002</v>
      </c>
      <c r="W122">
        <v>128812900</v>
      </c>
      <c r="X122">
        <v>10.311</v>
      </c>
      <c r="Y122">
        <v>12.101000000000001</v>
      </c>
      <c r="Z122">
        <v>98581368.822999999</v>
      </c>
      <c r="AA122">
        <v>44.411999999999999</v>
      </c>
      <c r="AB122">
        <v>15.811</v>
      </c>
      <c r="AC122" t="s">
        <v>330</v>
      </c>
      <c r="AD122">
        <v>5.5984405833975499</v>
      </c>
    </row>
    <row r="123" spans="1:30" x14ac:dyDescent="0.2">
      <c r="A123" t="s">
        <v>290</v>
      </c>
      <c r="B123">
        <v>900800000</v>
      </c>
      <c r="C123">
        <v>1300000</v>
      </c>
      <c r="D123">
        <v>902100000</v>
      </c>
      <c r="E123">
        <v>23507.546999999999</v>
      </c>
      <c r="F123">
        <v>270649855.38</v>
      </c>
      <c r="G123">
        <v>48916433</v>
      </c>
      <c r="H123">
        <v>9.5790000000000006</v>
      </c>
      <c r="I123">
        <v>5.81</v>
      </c>
      <c r="J123">
        <v>15726006.529999999</v>
      </c>
      <c r="K123">
        <v>30.045000000000002</v>
      </c>
      <c r="L123">
        <v>18.074000000000002</v>
      </c>
      <c r="M123">
        <v>13</v>
      </c>
      <c r="N123">
        <v>153840.91</v>
      </c>
      <c r="O123">
        <v>775</v>
      </c>
      <c r="P123">
        <v>15.186999999999999</v>
      </c>
      <c r="Q123">
        <v>11.079000000000001</v>
      </c>
      <c r="R123">
        <v>17043.580000000002</v>
      </c>
      <c r="S123">
        <v>11.834</v>
      </c>
      <c r="T123">
        <v>0.504</v>
      </c>
      <c r="U123">
        <v>23520.546999999999</v>
      </c>
      <c r="V123">
        <v>270803696.29000002</v>
      </c>
      <c r="W123">
        <v>48917208</v>
      </c>
      <c r="X123">
        <v>9.5869999999999997</v>
      </c>
      <c r="Y123">
        <v>5.8129999999999997</v>
      </c>
      <c r="Z123">
        <v>15743050.109999999</v>
      </c>
      <c r="AA123">
        <v>30.018999999999998</v>
      </c>
      <c r="AB123">
        <v>18.064</v>
      </c>
      <c r="AC123" t="s">
        <v>330</v>
      </c>
    </row>
    <row r="124" spans="1:30" x14ac:dyDescent="0.2">
      <c r="A124" t="s">
        <v>291</v>
      </c>
      <c r="B124">
        <v>1006000000</v>
      </c>
      <c r="C124">
        <v>2900000</v>
      </c>
      <c r="D124">
        <v>1008900000</v>
      </c>
      <c r="E124">
        <v>29869.51</v>
      </c>
      <c r="F124">
        <v>351797994.745</v>
      </c>
      <c r="G124">
        <v>54797947</v>
      </c>
      <c r="H124">
        <v>11.308</v>
      </c>
      <c r="I124">
        <v>8.7810000000000006</v>
      </c>
      <c r="J124">
        <v>30891325.715</v>
      </c>
      <c r="K124">
        <v>34.97</v>
      </c>
      <c r="L124">
        <v>15.577</v>
      </c>
      <c r="M124">
        <v>47</v>
      </c>
      <c r="N124">
        <v>828181.83</v>
      </c>
      <c r="O124">
        <v>0</v>
      </c>
      <c r="P124">
        <v>14.824</v>
      </c>
      <c r="Q124">
        <v>1.7689999999999999</v>
      </c>
      <c r="R124">
        <v>14647.98</v>
      </c>
      <c r="S124">
        <v>28.558</v>
      </c>
      <c r="T124">
        <v>0</v>
      </c>
      <c r="U124">
        <v>29916.51</v>
      </c>
      <c r="V124">
        <v>352626176.57499999</v>
      </c>
      <c r="W124">
        <v>54797947</v>
      </c>
      <c r="X124">
        <v>11.318</v>
      </c>
      <c r="Y124">
        <v>8.7650000000000006</v>
      </c>
      <c r="Z124">
        <v>30905973.695</v>
      </c>
      <c r="AA124">
        <v>34.951999999999998</v>
      </c>
      <c r="AB124">
        <v>15.54</v>
      </c>
      <c r="AC124" t="s">
        <v>332</v>
      </c>
    </row>
    <row r="125" spans="1:30" x14ac:dyDescent="0.2">
      <c r="A125" t="s">
        <v>292</v>
      </c>
      <c r="B125">
        <v>620200000</v>
      </c>
      <c r="C125">
        <v>0</v>
      </c>
      <c r="D125">
        <v>620200000</v>
      </c>
      <c r="E125">
        <v>22886.138999999999</v>
      </c>
      <c r="F125">
        <v>263271820.185</v>
      </c>
      <c r="G125">
        <v>45097408</v>
      </c>
      <c r="H125">
        <v>7.8419999999999996</v>
      </c>
      <c r="I125">
        <v>6.8129999999999997</v>
      </c>
      <c r="J125">
        <v>17937438.594999999</v>
      </c>
      <c r="K125">
        <v>42.45</v>
      </c>
      <c r="L125">
        <v>17.13</v>
      </c>
      <c r="M125">
        <v>61</v>
      </c>
      <c r="N125">
        <v>990909.1</v>
      </c>
      <c r="O125">
        <v>0</v>
      </c>
      <c r="P125">
        <v>0</v>
      </c>
      <c r="Q125">
        <v>1.6759999999999999</v>
      </c>
      <c r="R125">
        <v>16611.939999999999</v>
      </c>
      <c r="S125">
        <v>0</v>
      </c>
      <c r="T125">
        <v>0</v>
      </c>
      <c r="U125">
        <v>22947.138999999999</v>
      </c>
      <c r="V125">
        <v>264262729.285</v>
      </c>
      <c r="W125">
        <v>45097408</v>
      </c>
      <c r="X125">
        <v>7.8419999999999996</v>
      </c>
      <c r="Y125">
        <v>6.7939999999999996</v>
      </c>
      <c r="Z125">
        <v>17954050.535</v>
      </c>
      <c r="AA125">
        <v>42.609000000000002</v>
      </c>
      <c r="AB125">
        <v>17.065000000000001</v>
      </c>
      <c r="AC125" t="s">
        <v>330</v>
      </c>
      <c r="AD125">
        <v>5.9919865429605501</v>
      </c>
    </row>
    <row r="126" spans="1:30" x14ac:dyDescent="0.2">
      <c r="A126" t="s">
        <v>293</v>
      </c>
      <c r="B126">
        <v>332400000</v>
      </c>
      <c r="C126">
        <v>0</v>
      </c>
      <c r="D126">
        <v>332400000</v>
      </c>
      <c r="E126">
        <v>25245.05</v>
      </c>
      <c r="F126">
        <v>206059863.54899999</v>
      </c>
      <c r="G126">
        <v>52552821</v>
      </c>
      <c r="H126">
        <v>8.4220000000000006</v>
      </c>
      <c r="I126">
        <v>6.6589999999999998</v>
      </c>
      <c r="J126">
        <v>13722203.789000001</v>
      </c>
      <c r="K126">
        <v>61.991999999999997</v>
      </c>
      <c r="L126">
        <v>25.504000000000001</v>
      </c>
      <c r="M126">
        <v>36</v>
      </c>
      <c r="N126">
        <v>955454.55</v>
      </c>
      <c r="O126">
        <v>0</v>
      </c>
      <c r="P126">
        <v>0</v>
      </c>
      <c r="Q126">
        <v>11.209</v>
      </c>
      <c r="R126">
        <v>107093.12</v>
      </c>
      <c r="S126">
        <v>0</v>
      </c>
      <c r="T126">
        <v>0</v>
      </c>
      <c r="U126">
        <v>25281.05</v>
      </c>
      <c r="V126">
        <v>207015318.09900001</v>
      </c>
      <c r="W126">
        <v>52552821</v>
      </c>
      <c r="X126">
        <v>8.4220000000000006</v>
      </c>
      <c r="Y126">
        <v>6.68</v>
      </c>
      <c r="Z126">
        <v>13829296.909</v>
      </c>
      <c r="AA126">
        <v>62.279000000000003</v>
      </c>
      <c r="AB126">
        <v>25.385999999999999</v>
      </c>
      <c r="AC126" t="s">
        <v>330</v>
      </c>
    </row>
    <row r="127" spans="1:30" x14ac:dyDescent="0.2">
      <c r="A127" t="s">
        <v>294</v>
      </c>
      <c r="B127">
        <v>608900000</v>
      </c>
      <c r="C127">
        <v>0</v>
      </c>
      <c r="D127">
        <v>608900000</v>
      </c>
      <c r="E127">
        <v>77651.794999999998</v>
      </c>
      <c r="F127">
        <v>284305592.829</v>
      </c>
      <c r="G127">
        <v>120613013</v>
      </c>
      <c r="H127">
        <v>11.206</v>
      </c>
      <c r="I127">
        <v>1.8620000000000001</v>
      </c>
      <c r="J127">
        <v>5293682.9289999995</v>
      </c>
      <c r="K127">
        <v>46.692</v>
      </c>
      <c r="L127">
        <v>42.423999999999999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77651.794999999998</v>
      </c>
      <c r="V127">
        <v>284305592.829</v>
      </c>
      <c r="W127">
        <v>120613013</v>
      </c>
      <c r="X127">
        <v>11.206</v>
      </c>
      <c r="Y127">
        <v>1.8620000000000001</v>
      </c>
      <c r="Z127">
        <v>5293682.9289999995</v>
      </c>
      <c r="AA127">
        <v>46.692</v>
      </c>
      <c r="AB127">
        <v>42.423999999999999</v>
      </c>
      <c r="AC127" t="s">
        <v>330</v>
      </c>
    </row>
    <row r="128" spans="1:30" x14ac:dyDescent="0.2">
      <c r="A128" t="s">
        <v>295</v>
      </c>
      <c r="B128">
        <v>1168900000</v>
      </c>
      <c r="C128">
        <v>48100000</v>
      </c>
      <c r="D128">
        <v>1217000000</v>
      </c>
      <c r="E128">
        <v>92329.688999999998</v>
      </c>
      <c r="F128">
        <v>444339582.91500002</v>
      </c>
      <c r="G128">
        <v>133686950</v>
      </c>
      <c r="H128">
        <v>9.3650000000000002</v>
      </c>
      <c r="I128">
        <v>5.6360000000000001</v>
      </c>
      <c r="J128">
        <v>25043730.785</v>
      </c>
      <c r="K128">
        <v>38.012999999999998</v>
      </c>
      <c r="L128">
        <v>30.087</v>
      </c>
      <c r="M128">
        <v>598</v>
      </c>
      <c r="N128">
        <v>33903069.119999997</v>
      </c>
      <c r="O128">
        <v>18922164</v>
      </c>
      <c r="P128">
        <v>11.715999999999999</v>
      </c>
      <c r="Q128">
        <v>17.495999999999999</v>
      </c>
      <c r="R128">
        <v>5931789.5199999996</v>
      </c>
      <c r="S128">
        <v>70.484999999999999</v>
      </c>
      <c r="T128">
        <v>55.813000000000002</v>
      </c>
      <c r="U128">
        <v>92927.688999999998</v>
      </c>
      <c r="V128">
        <v>478242652.03500003</v>
      </c>
      <c r="W128">
        <v>152609114</v>
      </c>
      <c r="X128">
        <v>9.4580000000000002</v>
      </c>
      <c r="Y128">
        <v>6.4770000000000003</v>
      </c>
      <c r="Z128">
        <v>30975520.305</v>
      </c>
      <c r="AA128">
        <v>39.296999999999997</v>
      </c>
      <c r="AB128">
        <v>31.91</v>
      </c>
      <c r="AC128" t="s">
        <v>330</v>
      </c>
    </row>
    <row r="129" spans="1:29" x14ac:dyDescent="0.2">
      <c r="A129" t="s">
        <v>296</v>
      </c>
      <c r="B129">
        <v>1255900000</v>
      </c>
      <c r="C129">
        <v>0</v>
      </c>
      <c r="D129">
        <v>1255900000</v>
      </c>
      <c r="E129">
        <v>44172.052000000003</v>
      </c>
      <c r="F129">
        <v>621050049.36099994</v>
      </c>
      <c r="G129">
        <v>111938226</v>
      </c>
      <c r="H129">
        <v>15.675000000000001</v>
      </c>
      <c r="I129">
        <v>19.751000000000001</v>
      </c>
      <c r="J129">
        <v>122662599.671</v>
      </c>
      <c r="K129">
        <v>49.451000000000001</v>
      </c>
      <c r="L129">
        <v>18.024000000000001</v>
      </c>
      <c r="M129">
        <v>77</v>
      </c>
      <c r="N129">
        <v>2409999.9900000002</v>
      </c>
      <c r="O129">
        <v>0</v>
      </c>
      <c r="P129">
        <v>0</v>
      </c>
      <c r="Q129">
        <v>0.995</v>
      </c>
      <c r="R129">
        <v>23984.51</v>
      </c>
      <c r="S129">
        <v>0</v>
      </c>
      <c r="T129">
        <v>0</v>
      </c>
      <c r="U129">
        <v>44249.052000000003</v>
      </c>
      <c r="V129">
        <v>623460049.35099995</v>
      </c>
      <c r="W129">
        <v>111938226</v>
      </c>
      <c r="X129">
        <v>15.675000000000001</v>
      </c>
      <c r="Y129">
        <v>19.678000000000001</v>
      </c>
      <c r="Z129">
        <v>122686584.18099999</v>
      </c>
      <c r="AA129">
        <v>49.642000000000003</v>
      </c>
      <c r="AB129">
        <v>17.954000000000001</v>
      </c>
      <c r="AC129" t="s">
        <v>330</v>
      </c>
    </row>
    <row r="130" spans="1:29" x14ac:dyDescent="0.2">
      <c r="A130" t="s">
        <v>206</v>
      </c>
      <c r="B130" s="306">
        <v>29727500000</v>
      </c>
      <c r="C130" s="306">
        <v>124300000</v>
      </c>
      <c r="D130" s="306">
        <v>29851800000</v>
      </c>
      <c r="E130">
        <v>1544207.0719999899</v>
      </c>
      <c r="F130">
        <v>13288447989.035</v>
      </c>
      <c r="G130">
        <v>2608071398</v>
      </c>
      <c r="H130">
        <v>10.743</v>
      </c>
      <c r="I130">
        <v>9.9369999999999994</v>
      </c>
      <c r="J130">
        <v>1320443789.405</v>
      </c>
      <c r="K130">
        <v>44.701000000000001</v>
      </c>
      <c r="L130">
        <v>19.626999999999999</v>
      </c>
      <c r="M130">
        <v>2911</v>
      </c>
      <c r="N130">
        <v>137482673.88</v>
      </c>
      <c r="O130">
        <v>61554399</v>
      </c>
      <c r="P130">
        <v>14.878</v>
      </c>
      <c r="Q130">
        <v>15.576000000000001</v>
      </c>
      <c r="R130">
        <v>21413850.350000001</v>
      </c>
      <c r="S130">
        <v>110.60599999999999</v>
      </c>
      <c r="T130">
        <v>44.771999999999998</v>
      </c>
      <c r="U130">
        <v>1547118.0719999899</v>
      </c>
      <c r="V130">
        <v>13425930662.915001</v>
      </c>
      <c r="W130">
        <v>2669625797</v>
      </c>
      <c r="X130">
        <v>10.76</v>
      </c>
      <c r="Y130">
        <v>9.9949999999999992</v>
      </c>
      <c r="Z130">
        <v>1341857639.7550001</v>
      </c>
      <c r="AA130">
        <v>44.975000000000001</v>
      </c>
      <c r="AB130">
        <v>19.884</v>
      </c>
    </row>
    <row r="132" spans="1:29" x14ac:dyDescent="0.2">
      <c r="A132" t="s">
        <v>207</v>
      </c>
      <c r="B132" s="306">
        <v>106874300000</v>
      </c>
      <c r="C132" s="306">
        <v>1021600000</v>
      </c>
      <c r="D132" s="306">
        <v>107895900000</v>
      </c>
      <c r="E132">
        <v>5481138.5700000003</v>
      </c>
      <c r="F132">
        <v>49686994430.653999</v>
      </c>
      <c r="G132">
        <v>7793068905</v>
      </c>
      <c r="H132">
        <v>10.384</v>
      </c>
      <c r="I132">
        <v>8.9239999999999995</v>
      </c>
      <c r="J132">
        <v>4433942624.5640001</v>
      </c>
      <c r="K132">
        <v>46.491</v>
      </c>
      <c r="L132">
        <v>15.683999999999999</v>
      </c>
      <c r="M132">
        <v>36699</v>
      </c>
      <c r="N132">
        <v>1079031242.27</v>
      </c>
      <c r="O132">
        <v>435334107</v>
      </c>
      <c r="P132">
        <v>14.403</v>
      </c>
      <c r="Q132">
        <v>15.576000000000001</v>
      </c>
      <c r="R132">
        <v>168072359.34</v>
      </c>
      <c r="S132">
        <v>105.622</v>
      </c>
      <c r="T132">
        <v>40.344999999999999</v>
      </c>
      <c r="U132">
        <v>5517837.5700000003</v>
      </c>
      <c r="V132">
        <v>50766025672.924004</v>
      </c>
      <c r="W132">
        <v>8228403012</v>
      </c>
      <c r="X132">
        <v>10.423</v>
      </c>
      <c r="Y132">
        <v>9.0649999999999995</v>
      </c>
      <c r="Z132">
        <v>4602014983.9040003</v>
      </c>
      <c r="AA132">
        <v>47.051000000000002</v>
      </c>
      <c r="AB132">
        <v>16.207999999999998</v>
      </c>
    </row>
    <row r="133" spans="1:29" x14ac:dyDescent="0.2">
      <c r="A133" t="s">
        <v>208</v>
      </c>
      <c r="B133">
        <v>106874300000</v>
      </c>
      <c r="C133">
        <v>1021600000</v>
      </c>
      <c r="D133" s="306">
        <v>107895900000</v>
      </c>
      <c r="E133">
        <v>5481138.5700000003</v>
      </c>
      <c r="F133">
        <v>49686994430.653999</v>
      </c>
      <c r="G133">
        <v>7793068905</v>
      </c>
      <c r="H133">
        <v>10.3844827259687</v>
      </c>
      <c r="I133">
        <v>8.9237489113016597</v>
      </c>
      <c r="J133">
        <v>4433942624.5640001</v>
      </c>
      <c r="K133">
        <v>46.4910595256801</v>
      </c>
      <c r="L133">
        <v>15.6843234216479</v>
      </c>
      <c r="M133">
        <v>36699</v>
      </c>
      <c r="N133">
        <v>1079031242.27</v>
      </c>
      <c r="O133">
        <v>435334107</v>
      </c>
      <c r="P133">
        <v>14.403082321848</v>
      </c>
      <c r="Q133">
        <v>15.5762273376273</v>
      </c>
      <c r="R133">
        <v>168072359.34</v>
      </c>
      <c r="S133">
        <v>105.621695601996</v>
      </c>
      <c r="T133">
        <v>40.344902904217101</v>
      </c>
      <c r="U133">
        <v>5517837.5700000003</v>
      </c>
      <c r="V133">
        <v>50766025672.924004</v>
      </c>
      <c r="W133">
        <v>8228403012</v>
      </c>
      <c r="X133">
        <v>10.4225323770412</v>
      </c>
      <c r="Y133">
        <v>9.0651472572501905</v>
      </c>
      <c r="Z133">
        <v>4602014983.9039898</v>
      </c>
      <c r="AA133">
        <v>47.0509311965737</v>
      </c>
      <c r="AB133">
        <v>16.2084837308598</v>
      </c>
    </row>
    <row r="144" spans="1:29" x14ac:dyDescent="0.2">
      <c r="A144" t="s">
        <v>333</v>
      </c>
    </row>
    <row r="145" spans="1:35" x14ac:dyDescent="0.2">
      <c r="A145" t="s">
        <v>311</v>
      </c>
    </row>
    <row r="147" spans="1:35" x14ac:dyDescent="0.2">
      <c r="A147" t="s">
        <v>327</v>
      </c>
    </row>
    <row r="149" spans="1:35" x14ac:dyDescent="0.2">
      <c r="A149" t="s">
        <v>303</v>
      </c>
      <c r="B149" t="s">
        <v>164</v>
      </c>
      <c r="C149" t="b">
        <v>1</v>
      </c>
      <c r="D149" t="s">
        <v>166</v>
      </c>
      <c r="E149" t="s">
        <v>0</v>
      </c>
      <c r="F149" t="s">
        <v>164</v>
      </c>
      <c r="G149" t="s">
        <v>165</v>
      </c>
      <c r="H149" t="s">
        <v>166</v>
      </c>
    </row>
    <row r="150" spans="1:35" x14ac:dyDescent="0.2">
      <c r="A150" t="s">
        <v>304</v>
      </c>
      <c r="B150" t="s">
        <v>164</v>
      </c>
      <c r="C150" t="s">
        <v>305</v>
      </c>
      <c r="D150" t="s">
        <v>166</v>
      </c>
      <c r="E150" t="s">
        <v>306</v>
      </c>
      <c r="F150" t="s">
        <v>164</v>
      </c>
      <c r="G150" t="s">
        <v>0</v>
      </c>
      <c r="H150" t="s">
        <v>166</v>
      </c>
    </row>
    <row r="151" spans="1:35" x14ac:dyDescent="0.2">
      <c r="A151" t="s">
        <v>311</v>
      </c>
    </row>
    <row r="152" spans="1:35" x14ac:dyDescent="0.2">
      <c r="A152" t="s">
        <v>0</v>
      </c>
      <c r="B152" t="s">
        <v>307</v>
      </c>
      <c r="C152" t="s">
        <v>308</v>
      </c>
      <c r="D152" t="s">
        <v>309</v>
      </c>
      <c r="E152">
        <v>1</v>
      </c>
      <c r="F152">
        <v>2</v>
      </c>
      <c r="G152">
        <v>3</v>
      </c>
      <c r="H152">
        <v>4</v>
      </c>
      <c r="I152">
        <v>5</v>
      </c>
      <c r="J152">
        <v>6</v>
      </c>
      <c r="K152">
        <v>7</v>
      </c>
      <c r="L152">
        <v>8</v>
      </c>
      <c r="M152">
        <v>9</v>
      </c>
      <c r="N152">
        <v>10</v>
      </c>
      <c r="O152">
        <v>11</v>
      </c>
      <c r="P152">
        <v>12</v>
      </c>
      <c r="Q152">
        <v>13</v>
      </c>
      <c r="R152">
        <v>14</v>
      </c>
      <c r="S152">
        <v>15</v>
      </c>
      <c r="T152">
        <v>16</v>
      </c>
      <c r="U152">
        <v>17</v>
      </c>
      <c r="V152">
        <v>18</v>
      </c>
      <c r="W152">
        <v>19</v>
      </c>
      <c r="X152">
        <v>20</v>
      </c>
      <c r="Y152">
        <v>21</v>
      </c>
      <c r="Z152">
        <v>22</v>
      </c>
      <c r="AA152">
        <v>23</v>
      </c>
      <c r="AB152">
        <v>24</v>
      </c>
      <c r="AC152">
        <v>25</v>
      </c>
      <c r="AD152">
        <v>26</v>
      </c>
      <c r="AE152">
        <v>27</v>
      </c>
      <c r="AF152">
        <v>28</v>
      </c>
      <c r="AG152">
        <v>29</v>
      </c>
      <c r="AH152">
        <v>30</v>
      </c>
      <c r="AI152">
        <v>31</v>
      </c>
    </row>
    <row r="154" spans="1:35" x14ac:dyDescent="0.2">
      <c r="A154" t="s">
        <v>310</v>
      </c>
    </row>
    <row r="155" spans="1:35" x14ac:dyDescent="0.2">
      <c r="A155" t="s">
        <v>197</v>
      </c>
      <c r="B155">
        <v>2874700000</v>
      </c>
      <c r="C155">
        <v>61.15</v>
      </c>
      <c r="D155">
        <v>22.577335480526902</v>
      </c>
      <c r="E155">
        <v>3.2110058409921001</v>
      </c>
      <c r="F155">
        <v>5.0967247681845</v>
      </c>
      <c r="G155">
        <v>8.8278121985598403</v>
      </c>
      <c r="H155">
        <v>11.186534170939501</v>
      </c>
      <c r="I155">
        <v>3.4420816973249302</v>
      </c>
      <c r="J155">
        <v>3.2549251113855302</v>
      </c>
      <c r="K155">
        <v>2.9442933049709499</v>
      </c>
      <c r="L155">
        <v>3.2970862350854002</v>
      </c>
      <c r="M155">
        <v>3.7380324461682899</v>
      </c>
      <c r="N155">
        <v>7.3894916339791896</v>
      </c>
      <c r="O155">
        <v>8.7666314083208601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</row>
    <row r="156" spans="1:35" x14ac:dyDescent="0.2">
      <c r="A156" t="s">
        <v>198</v>
      </c>
      <c r="B156">
        <v>2217300000</v>
      </c>
      <c r="C156">
        <v>42.16</v>
      </c>
      <c r="D156">
        <v>22.5291731411433</v>
      </c>
      <c r="E156">
        <v>2.05357024701213</v>
      </c>
      <c r="F156">
        <v>3.2374039764127498</v>
      </c>
      <c r="G156">
        <v>5.0149272945023204</v>
      </c>
      <c r="H156">
        <v>7.1967809906643199</v>
      </c>
      <c r="I156">
        <v>2.4371523514183902</v>
      </c>
      <c r="J156">
        <v>2.66231686370811</v>
      </c>
      <c r="K156">
        <v>2.36462987331439</v>
      </c>
      <c r="L156">
        <v>2.57372518563117</v>
      </c>
      <c r="M156">
        <v>3.14383242502142</v>
      </c>
      <c r="N156">
        <v>5.2380110290894297</v>
      </c>
      <c r="O156">
        <v>6.2338281362918799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</row>
    <row r="157" spans="1:35" x14ac:dyDescent="0.2">
      <c r="A157" t="s">
        <v>199</v>
      </c>
      <c r="B157">
        <v>3398000000</v>
      </c>
      <c r="C157">
        <v>58.81</v>
      </c>
      <c r="D157">
        <v>22.350196034697099</v>
      </c>
      <c r="E157">
        <v>3.5689075927310099</v>
      </c>
      <c r="F157">
        <v>5.2276152950853403</v>
      </c>
      <c r="G157">
        <v>8.1143897347263003</v>
      </c>
      <c r="H157">
        <v>10.3355111695997</v>
      </c>
      <c r="I157">
        <v>3.4142829336079998</v>
      </c>
      <c r="J157">
        <v>2.9552258948204799</v>
      </c>
      <c r="K157">
        <v>3.04095657881106</v>
      </c>
      <c r="L157">
        <v>3.2413395311948201</v>
      </c>
      <c r="M157">
        <v>4.2287297607416097</v>
      </c>
      <c r="N157">
        <v>6.60003451227192</v>
      </c>
      <c r="O157">
        <v>8.08726423301942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</row>
    <row r="158" spans="1:35" x14ac:dyDescent="0.2">
      <c r="A158" t="s">
        <v>200</v>
      </c>
      <c r="B158">
        <v>4542700000</v>
      </c>
      <c r="C158">
        <v>41.89</v>
      </c>
      <c r="D158">
        <v>26.983235515289099</v>
      </c>
      <c r="E158">
        <v>2.4553927680014001</v>
      </c>
      <c r="F158">
        <v>3.7437414872432599</v>
      </c>
      <c r="G158">
        <v>5.5759407200783597</v>
      </c>
      <c r="H158">
        <v>7.1707111308693001</v>
      </c>
      <c r="I158">
        <v>2.50718953692737</v>
      </c>
      <c r="J158">
        <v>2.3167669006978202</v>
      </c>
      <c r="K158">
        <v>2.26483859220287</v>
      </c>
      <c r="L158">
        <v>2.29734355024544</v>
      </c>
      <c r="M158">
        <v>3.14970330019591</v>
      </c>
      <c r="N158">
        <v>4.8468906556453204</v>
      </c>
      <c r="O158">
        <v>5.5634991404671199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</row>
    <row r="159" spans="1:35" x14ac:dyDescent="0.2">
      <c r="A159" t="s">
        <v>201</v>
      </c>
      <c r="B159">
        <v>4423400000</v>
      </c>
      <c r="C159">
        <v>46.65</v>
      </c>
      <c r="D159">
        <v>15.401615086479699</v>
      </c>
      <c r="E159">
        <v>2.9950459128046201</v>
      </c>
      <c r="F159">
        <v>4.2500167497174104</v>
      </c>
      <c r="G159">
        <v>6.0793119340100299</v>
      </c>
      <c r="H159">
        <v>7.9321187526563204</v>
      </c>
      <c r="I159">
        <v>2.8729081496812401</v>
      </c>
      <c r="J159">
        <v>2.6956793211556702</v>
      </c>
      <c r="K159">
        <v>2.5923544619297298</v>
      </c>
      <c r="L159">
        <v>2.8969286686259399</v>
      </c>
      <c r="M159">
        <v>3.2636946074964901</v>
      </c>
      <c r="N159">
        <v>5.2452697635303096</v>
      </c>
      <c r="O159">
        <v>5.8297712372835298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</row>
    <row r="160" spans="1:35" x14ac:dyDescent="0.2">
      <c r="A160" t="s">
        <v>202</v>
      </c>
      <c r="B160">
        <v>28816000000</v>
      </c>
      <c r="C160">
        <v>48.13</v>
      </c>
      <c r="D160">
        <v>8.7387628466144296</v>
      </c>
      <c r="E160">
        <v>3.03009042009647</v>
      </c>
      <c r="F160">
        <v>4.9607086643808902</v>
      </c>
      <c r="G160">
        <v>7.94936260380344</v>
      </c>
      <c r="H160">
        <v>9.5475872649604305</v>
      </c>
      <c r="I160">
        <v>2.49871299656093</v>
      </c>
      <c r="J160">
        <v>2.1065486983238402</v>
      </c>
      <c r="K160">
        <v>2.0133401544454399</v>
      </c>
      <c r="L160">
        <v>3.52382573442878</v>
      </c>
      <c r="M160">
        <v>2.7167704185764801</v>
      </c>
      <c r="N160">
        <v>4.62342727841129</v>
      </c>
      <c r="O160">
        <v>5.1643301492955302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</row>
    <row r="161" spans="1:35" x14ac:dyDescent="0.2">
      <c r="A161" t="s">
        <v>203</v>
      </c>
      <c r="B161">
        <v>28905400000</v>
      </c>
      <c r="C161">
        <v>50.55</v>
      </c>
      <c r="D161">
        <v>2.99080025742593</v>
      </c>
      <c r="E161">
        <v>2.4800333558227798</v>
      </c>
      <c r="F161">
        <v>4.7845238766285796</v>
      </c>
      <c r="G161">
        <v>8.2489636730334102</v>
      </c>
      <c r="H161">
        <v>11.6403122735198</v>
      </c>
      <c r="I161">
        <v>2.21566627405605</v>
      </c>
      <c r="J161">
        <v>2.1402083011236601</v>
      </c>
      <c r="K161">
        <v>1.69823920349138</v>
      </c>
      <c r="L161">
        <v>2.3492414622665598</v>
      </c>
      <c r="M161">
        <v>2.9553111652113402</v>
      </c>
      <c r="N161">
        <v>5.4178677853169299</v>
      </c>
      <c r="O161">
        <v>6.6239232364298699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</row>
    <row r="162" spans="1:35" x14ac:dyDescent="0.2">
      <c r="A162" t="s">
        <v>204</v>
      </c>
      <c r="B162">
        <v>16146000000</v>
      </c>
      <c r="C162">
        <v>44.21</v>
      </c>
      <c r="D162">
        <v>2.4989481088679502</v>
      </c>
      <c r="E162">
        <v>2.1764326430571002</v>
      </c>
      <c r="F162">
        <v>3.59950533596556</v>
      </c>
      <c r="G162">
        <v>4.9427379232503403</v>
      </c>
      <c r="H162">
        <v>7.0049175078595303</v>
      </c>
      <c r="I162">
        <v>5.1898220780998301</v>
      </c>
      <c r="J162">
        <v>2.0026383990585899</v>
      </c>
      <c r="K162">
        <v>4.4474217244828402</v>
      </c>
      <c r="L162">
        <v>1.90945486355134</v>
      </c>
      <c r="M162">
        <v>2.7138622304471598</v>
      </c>
      <c r="N162">
        <v>5.4142052267310703</v>
      </c>
      <c r="O162">
        <v>4.8118551535612504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</row>
    <row r="163" spans="1:35" x14ac:dyDescent="0.2">
      <c r="A163" t="s">
        <v>205</v>
      </c>
      <c r="B163">
        <v>16572400000</v>
      </c>
      <c r="C163">
        <v>38.71</v>
      </c>
      <c r="D163">
        <v>13.7577258330898</v>
      </c>
      <c r="E163">
        <v>2.2512842200827801</v>
      </c>
      <c r="F163">
        <v>3.21753671988969</v>
      </c>
      <c r="G163">
        <v>4.9288948602555998</v>
      </c>
      <c r="H163">
        <v>6.1349603278040501</v>
      </c>
      <c r="I163">
        <v>2.16964403300668</v>
      </c>
      <c r="J163">
        <v>2.0959484592273898</v>
      </c>
      <c r="K163">
        <v>2.0906493545593801</v>
      </c>
      <c r="L163">
        <v>2.2538962020105702</v>
      </c>
      <c r="M163">
        <v>2.9341149490417799</v>
      </c>
      <c r="N163">
        <v>5.0138805955383603</v>
      </c>
      <c r="O163">
        <v>5.6190557164140298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</row>
    <row r="164" spans="1:35" x14ac:dyDescent="0.2">
      <c r="A164" t="s">
        <v>206</v>
      </c>
      <c r="B164" s="306">
        <v>107895900000</v>
      </c>
      <c r="C164">
        <v>46.984999999999999</v>
      </c>
      <c r="D164">
        <v>9.0649999999999995</v>
      </c>
      <c r="E164">
        <v>2.6110000000000002</v>
      </c>
      <c r="F164">
        <v>4.3380000000000001</v>
      </c>
      <c r="G164">
        <v>6.907</v>
      </c>
      <c r="H164">
        <v>9.0570000000000004</v>
      </c>
      <c r="I164">
        <v>2.843</v>
      </c>
      <c r="J164">
        <v>2.2000000000000002</v>
      </c>
      <c r="K164">
        <v>2.4039999999999999</v>
      </c>
      <c r="L164">
        <v>2.661</v>
      </c>
      <c r="M164">
        <v>2.9380000000000002</v>
      </c>
      <c r="N164">
        <v>5.1980000000000004</v>
      </c>
      <c r="O164">
        <v>5.827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6" spans="1:35" x14ac:dyDescent="0.2">
      <c r="A166" t="s">
        <v>10</v>
      </c>
      <c r="B166" s="306">
        <v>107895900000</v>
      </c>
      <c r="C166">
        <v>46.984999999999999</v>
      </c>
      <c r="D166">
        <v>9.0649999999999995</v>
      </c>
      <c r="E166">
        <v>2.6110000000000002</v>
      </c>
      <c r="F166">
        <v>4.3380000000000001</v>
      </c>
      <c r="G166">
        <v>6.907</v>
      </c>
      <c r="H166">
        <v>9.0570000000000004</v>
      </c>
      <c r="I166">
        <v>2.843</v>
      </c>
      <c r="J166">
        <v>2.2000000000000002</v>
      </c>
      <c r="K166">
        <v>2.4039999999999999</v>
      </c>
      <c r="L166">
        <v>2.661</v>
      </c>
      <c r="M166">
        <v>2.9380000000000002</v>
      </c>
      <c r="N166">
        <v>5.1980000000000004</v>
      </c>
      <c r="O166">
        <v>5.827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SLS MD</vt:lpstr>
      <vt:lpstr>DAILY</vt:lpstr>
      <vt:lpstr>SLS STORE</vt:lpstr>
      <vt:lpstr>DATA</vt:lpstr>
      <vt:lpstr>'SLS MD'!Print_Area</vt:lpstr>
      <vt:lpstr>'SLS STORE'!Print_Area</vt:lpstr>
      <vt:lpstr>DAILY!Print_Titles</vt:lpstr>
      <vt:lpstr>'SLS STORE'!Print_Titles</vt:lpstr>
    </vt:vector>
  </TitlesOfParts>
  <Company>ramayana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Ignatius Andy</dc:creator>
  <cp:lastModifiedBy>user</cp:lastModifiedBy>
  <cp:lastPrinted>2018-03-12T01:48:28Z</cp:lastPrinted>
  <dcterms:created xsi:type="dcterms:W3CDTF">2009-01-05T10:15:09Z</dcterms:created>
  <dcterms:modified xsi:type="dcterms:W3CDTF">2018-03-12T01:51:04Z</dcterms:modified>
</cp:coreProperties>
</file>