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F99AAF1-7169-4C51-977A-B0834469AB03}" xr6:coauthVersionLast="46" xr6:coauthVersionMax="46" xr10:uidLastSave="{00000000-0000-0000-0000-000000000000}"/>
  <bookViews>
    <workbookView xWindow="150" yWindow="0" windowWidth="16305" windowHeight="15375" activeTab="1" xr2:uid="{2A06382F-55E2-4A91-8E34-D197AC611FC0}"/>
  </bookViews>
  <sheets>
    <sheet name="MT" sheetId="2" r:id="rId1"/>
    <sheet name="AT" sheetId="1" r:id="rId2"/>
  </sheets>
  <definedNames>
    <definedName name="_xlnm._FilterDatabase" localSheetId="1" hidden="1">AT!$D$20:$E$20</definedName>
    <definedName name="_xlnm._FilterDatabase" localSheetId="0" hidden="1">MT!$D$20:$E$20</definedName>
    <definedName name="_xlnm.Print_Area" localSheetId="1">AT!$B$1:$K$58</definedName>
    <definedName name="_xlnm.Print_Area" localSheetId="0">MT!$B$1:$K$58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G21" i="1" s="1"/>
  <c r="F58" i="2"/>
  <c r="J58" i="2" s="1"/>
  <c r="F57" i="2"/>
  <c r="J57" i="2" s="1"/>
  <c r="J56" i="2"/>
  <c r="F56" i="2"/>
  <c r="I56" i="2" s="1"/>
  <c r="F55" i="2"/>
  <c r="J55" i="2" s="1"/>
  <c r="J54" i="2"/>
  <c r="I54" i="2"/>
  <c r="H54" i="2"/>
  <c r="F54" i="2"/>
  <c r="G54" i="2" s="1"/>
  <c r="I53" i="2"/>
  <c r="H53" i="2"/>
  <c r="G53" i="2"/>
  <c r="F53" i="2"/>
  <c r="J53" i="2" s="1"/>
  <c r="F49" i="2"/>
  <c r="H49" i="2" s="1"/>
  <c r="I48" i="2"/>
  <c r="F48" i="2"/>
  <c r="J48" i="2" s="1"/>
  <c r="F47" i="2"/>
  <c r="J47" i="2" s="1"/>
  <c r="I46" i="2"/>
  <c r="G46" i="2"/>
  <c r="F46" i="2"/>
  <c r="J46" i="2" s="1"/>
  <c r="F45" i="2"/>
  <c r="J45" i="2" s="1"/>
  <c r="J44" i="2"/>
  <c r="I44" i="2"/>
  <c r="G44" i="2"/>
  <c r="F44" i="2"/>
  <c r="H44" i="2" s="1"/>
  <c r="F43" i="2"/>
  <c r="J43" i="2" s="1"/>
  <c r="J39" i="2"/>
  <c r="I39" i="2"/>
  <c r="H39" i="2"/>
  <c r="G39" i="2"/>
  <c r="F39" i="2"/>
  <c r="J38" i="2"/>
  <c r="F38" i="2"/>
  <c r="I38" i="2" s="1"/>
  <c r="F37" i="2"/>
  <c r="G37" i="2" s="1"/>
  <c r="H36" i="2"/>
  <c r="F36" i="2"/>
  <c r="J36" i="2" s="1"/>
  <c r="F35" i="2"/>
  <c r="G35" i="2" s="1"/>
  <c r="J34" i="2"/>
  <c r="F34" i="2"/>
  <c r="I34" i="2" s="1"/>
  <c r="F33" i="2"/>
  <c r="J33" i="2" s="1"/>
  <c r="J30" i="2"/>
  <c r="I30" i="2"/>
  <c r="H30" i="2"/>
  <c r="F30" i="2"/>
  <c r="G30" i="2" s="1"/>
  <c r="C30" i="2"/>
  <c r="I29" i="2"/>
  <c r="H29" i="2"/>
  <c r="G29" i="2"/>
  <c r="F29" i="2"/>
  <c r="J29" i="2" s="1"/>
  <c r="C29" i="2"/>
  <c r="F28" i="2"/>
  <c r="I28" i="2" s="1"/>
  <c r="C28" i="2"/>
  <c r="I27" i="2"/>
  <c r="F27" i="2"/>
  <c r="J27" i="2" s="1"/>
  <c r="C27" i="2"/>
  <c r="F26" i="2"/>
  <c r="G26" i="2" s="1"/>
  <c r="C26" i="2"/>
  <c r="J25" i="2"/>
  <c r="I25" i="2"/>
  <c r="G25" i="2"/>
  <c r="F25" i="2"/>
  <c r="H25" i="2" s="1"/>
  <c r="C25" i="2"/>
  <c r="F24" i="2"/>
  <c r="J24" i="2" s="1"/>
  <c r="C24" i="2"/>
  <c r="J23" i="2"/>
  <c r="I23" i="2"/>
  <c r="H23" i="2"/>
  <c r="G23" i="2"/>
  <c r="F23" i="2"/>
  <c r="C23" i="2"/>
  <c r="H22" i="2"/>
  <c r="F22" i="2"/>
  <c r="I22" i="2" s="1"/>
  <c r="C22" i="2"/>
  <c r="J21" i="2"/>
  <c r="I21" i="2"/>
  <c r="H21" i="2"/>
  <c r="G21" i="2"/>
  <c r="F21" i="2"/>
  <c r="C21" i="2"/>
  <c r="J17" i="2"/>
  <c r="K16" i="2"/>
  <c r="F54" i="1"/>
  <c r="F33" i="1"/>
  <c r="J33" i="1" s="1"/>
  <c r="F58" i="1"/>
  <c r="F57" i="1"/>
  <c r="F56" i="1"/>
  <c r="F55" i="1"/>
  <c r="F53" i="1"/>
  <c r="J53" i="1" s="1"/>
  <c r="F49" i="1"/>
  <c r="F48" i="1"/>
  <c r="G48" i="1" s="1"/>
  <c r="F47" i="1"/>
  <c r="G47" i="1" s="1"/>
  <c r="F45" i="1"/>
  <c r="J45" i="1" s="1"/>
  <c r="F46" i="1"/>
  <c r="I46" i="1" s="1"/>
  <c r="F44" i="1"/>
  <c r="G44" i="1" s="1"/>
  <c r="F43" i="1"/>
  <c r="J43" i="1" s="1"/>
  <c r="F39" i="1"/>
  <c r="F37" i="1"/>
  <c r="G37" i="1" s="1"/>
  <c r="F38" i="1"/>
  <c r="G38" i="1" s="1"/>
  <c r="F36" i="1"/>
  <c r="F35" i="1"/>
  <c r="H35" i="1" s="1"/>
  <c r="F34" i="1"/>
  <c r="G34" i="1" s="1"/>
  <c r="F30" i="1"/>
  <c r="J30" i="1" s="1"/>
  <c r="F29" i="1"/>
  <c r="G29" i="1" s="1"/>
  <c r="C30" i="1"/>
  <c r="C29" i="1"/>
  <c r="C28" i="1"/>
  <c r="C27" i="1"/>
  <c r="C26" i="1"/>
  <c r="C25" i="1"/>
  <c r="C24" i="1"/>
  <c r="C23" i="1"/>
  <c r="C22" i="1"/>
  <c r="C21" i="1"/>
  <c r="F28" i="1"/>
  <c r="F27" i="1"/>
  <c r="H27" i="1" s="1"/>
  <c r="F26" i="1"/>
  <c r="G26" i="1" s="1"/>
  <c r="F25" i="1"/>
  <c r="J25" i="1" s="1"/>
  <c r="F24" i="1"/>
  <c r="G24" i="1" s="1"/>
  <c r="F23" i="1"/>
  <c r="H23" i="1" s="1"/>
  <c r="F22" i="1"/>
  <c r="H22" i="1" s="1"/>
  <c r="H21" i="1"/>
  <c r="G49" i="1"/>
  <c r="H39" i="1"/>
  <c r="I36" i="1"/>
  <c r="K16" i="1"/>
  <c r="H17" i="1" s="1"/>
  <c r="G22" i="1" l="1"/>
  <c r="G49" i="2"/>
  <c r="H37" i="2"/>
  <c r="G47" i="2"/>
  <c r="I49" i="2"/>
  <c r="H26" i="2"/>
  <c r="I37" i="2"/>
  <c r="H47" i="2"/>
  <c r="J49" i="2"/>
  <c r="G57" i="2"/>
  <c r="J28" i="2"/>
  <c r="I26" i="2"/>
  <c r="J37" i="2"/>
  <c r="G45" i="2"/>
  <c r="I47" i="2"/>
  <c r="H57" i="2"/>
  <c r="G24" i="2"/>
  <c r="J26" i="2"/>
  <c r="G33" i="2"/>
  <c r="I35" i="2"/>
  <c r="H45" i="2"/>
  <c r="G55" i="2"/>
  <c r="I57" i="2"/>
  <c r="H35" i="2"/>
  <c r="H24" i="2"/>
  <c r="G22" i="2"/>
  <c r="I24" i="2"/>
  <c r="H33" i="2"/>
  <c r="J35" i="2"/>
  <c r="G43" i="2"/>
  <c r="I45" i="2"/>
  <c r="H55" i="2"/>
  <c r="G28" i="2"/>
  <c r="I33" i="2"/>
  <c r="H43" i="2"/>
  <c r="I55" i="2"/>
  <c r="H28" i="2"/>
  <c r="G17" i="2"/>
  <c r="G38" i="2"/>
  <c r="I43" i="2"/>
  <c r="H17" i="2"/>
  <c r="K39" i="2" s="1"/>
  <c r="B39" i="2" s="1"/>
  <c r="J22" i="2"/>
  <c r="H38" i="2"/>
  <c r="G48" i="2"/>
  <c r="G27" i="2"/>
  <c r="I17" i="2"/>
  <c r="H27" i="2"/>
  <c r="G36" i="2"/>
  <c r="H48" i="2"/>
  <c r="G58" i="2"/>
  <c r="H58" i="2"/>
  <c r="G34" i="2"/>
  <c r="I36" i="2"/>
  <c r="H46" i="2"/>
  <c r="G56" i="2"/>
  <c r="I58" i="2"/>
  <c r="H34" i="2"/>
  <c r="H56" i="2"/>
  <c r="I17" i="1"/>
  <c r="I21" i="1"/>
  <c r="J21" i="1"/>
  <c r="H26" i="1"/>
  <c r="G23" i="1"/>
  <c r="J22" i="1"/>
  <c r="I22" i="1"/>
  <c r="J38" i="1"/>
  <c r="I38" i="1"/>
  <c r="H34" i="1"/>
  <c r="J49" i="1"/>
  <c r="H49" i="1"/>
  <c r="I49" i="1"/>
  <c r="H46" i="1"/>
  <c r="G46" i="1"/>
  <c r="H30" i="1"/>
  <c r="H38" i="1"/>
  <c r="G53" i="1"/>
  <c r="I30" i="1"/>
  <c r="G30" i="1"/>
  <c r="H53" i="1"/>
  <c r="J29" i="1"/>
  <c r="J37" i="1"/>
  <c r="I53" i="1"/>
  <c r="I29" i="1"/>
  <c r="I37" i="1"/>
  <c r="G36" i="1"/>
  <c r="G27" i="1"/>
  <c r="J26" i="1"/>
  <c r="J34" i="1"/>
  <c r="H36" i="1"/>
  <c r="G35" i="1"/>
  <c r="I26" i="1"/>
  <c r="I34" i="1"/>
  <c r="I45" i="1"/>
  <c r="H45" i="1"/>
  <c r="G45" i="1"/>
  <c r="I25" i="1"/>
  <c r="J48" i="1"/>
  <c r="H29" i="1"/>
  <c r="H25" i="1"/>
  <c r="G33" i="1"/>
  <c r="H37" i="1"/>
  <c r="I48" i="1"/>
  <c r="J44" i="1"/>
  <c r="G25" i="1"/>
  <c r="H33" i="1"/>
  <c r="H48" i="1"/>
  <c r="I44" i="1"/>
  <c r="J24" i="1"/>
  <c r="I33" i="1"/>
  <c r="J36" i="1"/>
  <c r="H44" i="1"/>
  <c r="I24" i="1"/>
  <c r="J47" i="1"/>
  <c r="H47" i="1"/>
  <c r="H24" i="1"/>
  <c r="I47" i="1"/>
  <c r="J27" i="1"/>
  <c r="J23" i="1"/>
  <c r="J39" i="1"/>
  <c r="J35" i="1"/>
  <c r="H43" i="1"/>
  <c r="G39" i="1"/>
  <c r="G43" i="1"/>
  <c r="G17" i="1"/>
  <c r="I27" i="1"/>
  <c r="I23" i="1"/>
  <c r="I39" i="1"/>
  <c r="I35" i="1"/>
  <c r="I43" i="1"/>
  <c r="J46" i="1"/>
  <c r="J17" i="1"/>
  <c r="K26" i="2" l="1"/>
  <c r="K37" i="2"/>
  <c r="B37" i="2" s="1"/>
  <c r="K28" i="2"/>
  <c r="K48" i="2"/>
  <c r="B48" i="2" s="1"/>
  <c r="K24" i="2"/>
  <c r="K49" i="2"/>
  <c r="B49" i="2" s="1"/>
  <c r="K27" i="2"/>
  <c r="K33" i="2"/>
  <c r="B33" i="2" s="1"/>
  <c r="K56" i="2"/>
  <c r="B56" i="2" s="1"/>
  <c r="K35" i="2"/>
  <c r="B35" i="2" s="1"/>
  <c r="K43" i="2"/>
  <c r="B43" i="2" s="1"/>
  <c r="K34" i="2"/>
  <c r="B34" i="2" s="1"/>
  <c r="K22" i="2"/>
  <c r="K47" i="2"/>
  <c r="B47" i="2" s="1"/>
  <c r="K38" i="2"/>
  <c r="B38" i="2" s="1"/>
  <c r="K29" i="2"/>
  <c r="K44" i="2"/>
  <c r="B44" i="2" s="1"/>
  <c r="K17" i="2"/>
  <c r="K53" i="2"/>
  <c r="B53" i="2" s="1"/>
  <c r="K46" i="2"/>
  <c r="B46" i="2" s="1"/>
  <c r="K23" i="2"/>
  <c r="K25" i="2"/>
  <c r="K57" i="2"/>
  <c r="B57" i="2" s="1"/>
  <c r="K54" i="2"/>
  <c r="B54" i="2" s="1"/>
  <c r="K21" i="2"/>
  <c r="K45" i="2"/>
  <c r="B45" i="2" s="1"/>
  <c r="K58" i="2"/>
  <c r="B58" i="2" s="1"/>
  <c r="K36" i="2"/>
  <c r="B36" i="2" s="1"/>
  <c r="K55" i="2"/>
  <c r="B55" i="2" s="1"/>
  <c r="K30" i="2"/>
  <c r="K21" i="1"/>
  <c r="K53" i="1"/>
  <c r="B53" i="1" s="1"/>
  <c r="K37" i="1"/>
  <c r="B37" i="1" s="1"/>
  <c r="K23" i="1"/>
  <c r="K26" i="1"/>
  <c r="K33" i="1"/>
  <c r="B33" i="1" s="1"/>
  <c r="K38" i="1"/>
  <c r="B38" i="1" s="1"/>
  <c r="K46" i="1"/>
  <c r="B46" i="1" s="1"/>
  <c r="K44" i="1"/>
  <c r="B44" i="1" s="1"/>
  <c r="K27" i="1"/>
  <c r="K17" i="1"/>
  <c r="K49" i="1"/>
  <c r="B49" i="1" s="1"/>
  <c r="K34" i="1"/>
  <c r="B34" i="1" s="1"/>
  <c r="K43" i="1"/>
  <c r="B43" i="1" s="1"/>
  <c r="K39" i="1"/>
  <c r="B39" i="1" s="1"/>
  <c r="K45" i="1"/>
  <c r="B45" i="1" s="1"/>
  <c r="K25" i="1"/>
  <c r="K48" i="1"/>
  <c r="B48" i="1" s="1"/>
  <c r="K22" i="1"/>
  <c r="K35" i="1"/>
  <c r="B35" i="1" s="1"/>
  <c r="K29" i="1"/>
  <c r="K36" i="1"/>
  <c r="B36" i="1" s="1"/>
  <c r="K30" i="1"/>
  <c r="K24" i="1"/>
  <c r="K47" i="1"/>
  <c r="B47" i="1" s="1"/>
  <c r="G58" i="1" l="1"/>
  <c r="H58" i="1"/>
  <c r="J58" i="1"/>
  <c r="I58" i="1"/>
  <c r="G55" i="1"/>
  <c r="J55" i="1"/>
  <c r="I55" i="1"/>
  <c r="H55" i="1"/>
  <c r="J56" i="1"/>
  <c r="I56" i="1"/>
  <c r="G56" i="1"/>
  <c r="H56" i="1"/>
  <c r="G57" i="1"/>
  <c r="H57" i="1"/>
  <c r="J57" i="1"/>
  <c r="I57" i="1"/>
  <c r="G54" i="1"/>
  <c r="H54" i="1"/>
  <c r="I54" i="1"/>
  <c r="J54" i="1"/>
  <c r="K54" i="1" l="1"/>
  <c r="B54" i="1" s="1"/>
  <c r="K57" i="1"/>
  <c r="B57" i="1" s="1"/>
  <c r="K56" i="1"/>
  <c r="B56" i="1" s="1"/>
  <c r="K55" i="1"/>
  <c r="B55" i="1" s="1"/>
  <c r="K58" i="1"/>
  <c r="B58" i="1" s="1"/>
  <c r="G28" i="1" l="1"/>
  <c r="H28" i="1"/>
  <c r="J28" i="1"/>
  <c r="I28" i="1"/>
  <c r="K28" i="1" l="1"/>
</calcChain>
</file>

<file path=xl/sharedStrings.xml><?xml version="1.0" encoding="utf-8"?>
<sst xmlns="http://schemas.openxmlformats.org/spreadsheetml/2006/main" count="196" uniqueCount="65">
  <si>
    <t xml:space="preserve"> PREÇOS LONGO PRAZO       AT FOP</t>
  </si>
  <si>
    <t>OMIP</t>
  </si>
  <si>
    <t>ANO</t>
  </si>
  <si>
    <t>PERIODO</t>
  </si>
  <si>
    <t>P1</t>
  </si>
  <si>
    <t>P2</t>
  </si>
  <si>
    <t>P3</t>
  </si>
  <si>
    <t>P4</t>
  </si>
  <si>
    <t>22-31</t>
  </si>
  <si>
    <t>PERFIL</t>
  </si>
  <si>
    <t>22-30</t>
  </si>
  <si>
    <t>PERDAS ERSE</t>
  </si>
  <si>
    <t>22-29</t>
  </si>
  <si>
    <t>SOBRECUSTOS</t>
  </si>
  <si>
    <t>22-28</t>
  </si>
  <si>
    <t>GASTO OPERATIVO</t>
  </si>
  <si>
    <t>22-27</t>
  </si>
  <si>
    <t>22-26</t>
  </si>
  <si>
    <t>22-25</t>
  </si>
  <si>
    <t>DADOS CLIENTE</t>
  </si>
  <si>
    <t>TOTAIS</t>
  </si>
  <si>
    <t>22-24</t>
  </si>
  <si>
    <t>CLIENTE</t>
  </si>
  <si>
    <t>ATEP-AMKOR</t>
  </si>
  <si>
    <t xml:space="preserve">VOLUME </t>
  </si>
  <si>
    <t>22-23</t>
  </si>
  <si>
    <t>DISTRIBUIÇÃO</t>
  </si>
  <si>
    <t>22-22</t>
  </si>
  <si>
    <t xml:space="preserve">PRAZOS </t>
  </si>
  <si>
    <t xml:space="preserve">OMIP MÉDIO </t>
  </si>
  <si>
    <t>P MÉDIO</t>
  </si>
  <si>
    <t xml:space="preserve">CUSTOS ANO </t>
  </si>
  <si>
    <t>23-25</t>
  </si>
  <si>
    <t>23-26</t>
  </si>
  <si>
    <t>23-27</t>
  </si>
  <si>
    <t>23-28</t>
  </si>
  <si>
    <t>23-29</t>
  </si>
  <si>
    <t>23-30</t>
  </si>
  <si>
    <t>23-31</t>
  </si>
  <si>
    <t>24-25</t>
  </si>
  <si>
    <t>24-26</t>
  </si>
  <si>
    <t>24-27</t>
  </si>
  <si>
    <t>24-28</t>
  </si>
  <si>
    <t>24-29</t>
  </si>
  <si>
    <t>24-30</t>
  </si>
  <si>
    <t>24-31</t>
  </si>
  <si>
    <t>25-26</t>
  </si>
  <si>
    <t>25-27</t>
  </si>
  <si>
    <t>25-28</t>
  </si>
  <si>
    <t>25-29</t>
  </si>
  <si>
    <t>25-30</t>
  </si>
  <si>
    <t>25-31</t>
  </si>
  <si>
    <t>ANOS</t>
  </si>
  <si>
    <t>CAL-22</t>
  </si>
  <si>
    <t>CAL-23</t>
  </si>
  <si>
    <t>CAL-24</t>
  </si>
  <si>
    <t>CAL-25</t>
  </si>
  <si>
    <t>CAL-26</t>
  </si>
  <si>
    <t>CAL-27</t>
  </si>
  <si>
    <t>CAL-28</t>
  </si>
  <si>
    <t>CAL-29</t>
  </si>
  <si>
    <t>CAL-30</t>
  </si>
  <si>
    <t>CAL-31</t>
  </si>
  <si>
    <t>NIF/CPE</t>
  </si>
  <si>
    <t>VOL.(mWh/ano)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</si>
</sst>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00%"/>
    <numFmt numFmtId="165" formatCode="_-* #,##0_-;\-* #,##0_-;_-* &quot;-&quot;??_-;_-@_-"/>
    <numFmt numFmtId="170" formatCode="[$€-2]\ #,##0.00;[Red]\-[$€-2]\ #,##0.00"/>
  </numFmts>
  <fonts count="10" x14ac:knownFonts="1">
    <font>
      <sz val="9"/>
      <color theme="1"/>
      <name val="Source Sans Pro"/>
      <family val="2"/>
    </font>
    <font>
      <sz val="9"/>
      <color theme="1"/>
      <name val="Source Sans Pro"/>
      <family val="2"/>
    </font>
    <font>
      <b/>
      <sz val="9"/>
      <color rgb="FF000000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Calibri"/>
      <family val="2"/>
    </font>
    <font>
      <sz val="8"/>
      <name val="Source Sans Pro"/>
      <family val="2"/>
    </font>
    <font>
      <b/>
      <sz val="14"/>
      <color theme="1"/>
      <name val="Source Sans Pro"/>
      <family val="2"/>
    </font>
    <font>
      <b/>
      <sz val="9"/>
      <color rgb="FFFF0000"/>
      <name val="Source Sans Pro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3" fontId="3" fillId="0" borderId="10" xfId="1" applyFont="1" applyBorder="1" applyAlignment="1">
      <alignment horizontal="center" vertical="center"/>
    </xf>
    <xf numFmtId="9" fontId="3" fillId="0" borderId="10" xfId="3" applyFont="1" applyBorder="1" applyAlignment="1">
      <alignment horizontal="center"/>
    </xf>
    <xf numFmtId="9" fontId="3" fillId="0" borderId="11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4" fontId="4" fillId="0" borderId="10" xfId="0" applyNumberFormat="1" applyFont="1" applyBorder="1" applyAlignment="1">
      <alignment horizontal="center"/>
    </xf>
    <xf numFmtId="44" fontId="4" fillId="2" borderId="10" xfId="2" applyFont="1" applyFill="1" applyBorder="1" applyAlignment="1">
      <alignment horizontal="center"/>
    </xf>
    <xf numFmtId="44" fontId="3" fillId="0" borderId="1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4" fontId="4" fillId="0" borderId="2" xfId="0" applyNumberFormat="1" applyFont="1" applyBorder="1" applyAlignment="1">
      <alignment horizontal="center"/>
    </xf>
    <xf numFmtId="44" fontId="4" fillId="2" borderId="2" xfId="2" applyFont="1" applyFill="1" applyBorder="1" applyAlignment="1">
      <alignment horizontal="center"/>
    </xf>
    <xf numFmtId="44" fontId="3" fillId="0" borderId="3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4" fontId="4" fillId="0" borderId="7" xfId="0" applyNumberFormat="1" applyFont="1" applyBorder="1" applyAlignment="1">
      <alignment horizontal="center"/>
    </xf>
    <xf numFmtId="44" fontId="4" fillId="0" borderId="0" xfId="2" applyFont="1" applyFill="1" applyBorder="1" applyAlignment="1">
      <alignment horizontal="center"/>
    </xf>
    <xf numFmtId="44" fontId="3" fillId="0" borderId="8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10" fontId="5" fillId="3" borderId="10" xfId="0" applyNumberFormat="1" applyFont="1" applyFill="1" applyBorder="1" applyAlignment="1">
      <alignment horizontal="center" vertical="center"/>
    </xf>
    <xf numFmtId="10" fontId="5" fillId="3" borderId="11" xfId="0" applyNumberFormat="1" applyFont="1" applyFill="1" applyBorder="1" applyAlignment="1">
      <alignment horizontal="center" vertical="center"/>
    </xf>
    <xf numFmtId="164" fontId="5" fillId="3" borderId="10" xfId="0" applyNumberFormat="1" applyFont="1" applyFill="1" applyBorder="1" applyAlignment="1">
      <alignment horizontal="center" vertical="center"/>
    </xf>
    <xf numFmtId="164" fontId="5" fillId="3" borderId="11" xfId="0" applyNumberFormat="1" applyFont="1" applyFill="1" applyBorder="1" applyAlignment="1">
      <alignment horizontal="center" vertical="center"/>
    </xf>
    <xf numFmtId="44" fontId="3" fillId="0" borderId="10" xfId="2" applyFont="1" applyBorder="1"/>
    <xf numFmtId="44" fontId="3" fillId="0" borderId="11" xfId="2" applyFont="1" applyBorder="1"/>
    <xf numFmtId="44" fontId="3" fillId="0" borderId="2" xfId="2" applyFont="1" applyBorder="1"/>
    <xf numFmtId="44" fontId="3" fillId="0" borderId="3" xfId="2" applyFont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44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15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9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65" fontId="3" fillId="0" borderId="10" xfId="1" applyNumberFormat="1" applyFont="1" applyBorder="1" applyAlignment="1"/>
    <xf numFmtId="0" fontId="8" fillId="4" borderId="9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44" fontId="8" fillId="4" borderId="1" xfId="2" applyFont="1" applyFill="1" applyBorder="1"/>
    <xf numFmtId="44" fontId="8" fillId="4" borderId="2" xfId="2" applyFont="1" applyFill="1" applyBorder="1"/>
    <xf numFmtId="44" fontId="8" fillId="4" borderId="14" xfId="2" applyFont="1" applyFill="1" applyBorder="1"/>
    <xf numFmtId="43" fontId="3" fillId="0" borderId="11" xfId="1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4" fontId="4" fillId="0" borderId="9" xfId="0" applyNumberFormat="1" applyFont="1" applyBorder="1" applyAlignment="1"/>
    <xf numFmtId="0" fontId="4" fillId="0" borderId="10" xfId="0" applyFont="1" applyBorder="1" applyAlignment="1"/>
    <xf numFmtId="44" fontId="4" fillId="0" borderId="1" xfId="0" applyNumberFormat="1" applyFont="1" applyBorder="1" applyAlignment="1"/>
    <xf numFmtId="0" fontId="4" fillId="0" borderId="2" xfId="0" applyFont="1" applyBorder="1" applyAlignment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44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4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3" fillId="0" borderId="21" xfId="1" applyNumberFormat="1" applyFont="1" applyBorder="1" applyAlignment="1">
      <alignment horizontal="center"/>
    </xf>
    <xf numFmtId="165" fontId="3" fillId="0" borderId="18" xfId="1" applyNumberFormat="1" applyFont="1" applyBorder="1" applyAlignment="1">
      <alignment horizontal="center"/>
    </xf>
    <xf numFmtId="170" fontId="9" fillId="0" borderId="0" xfId="0" applyNumberFormat="1" applyFont="1"/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73DAA.D13F9A2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73DAA.D13F9A2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3</xdr:row>
      <xdr:rowOff>67234</xdr:rowOff>
    </xdr:from>
    <xdr:to>
      <xdr:col>3</xdr:col>
      <xdr:colOff>342900</xdr:colOff>
      <xdr:row>7</xdr:row>
      <xdr:rowOff>72328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193D3-9997-44DE-B2D0-11F306CE6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533959"/>
          <a:ext cx="1781175" cy="690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3</xdr:row>
      <xdr:rowOff>67234</xdr:rowOff>
    </xdr:from>
    <xdr:to>
      <xdr:col>3</xdr:col>
      <xdr:colOff>342900</xdr:colOff>
      <xdr:row>7</xdr:row>
      <xdr:rowOff>72328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5C79E-B288-43C2-964C-2233944F9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533959"/>
          <a:ext cx="1781175" cy="690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A56F-4C6D-42E4-BF15-44DDA0B2FCDC}">
  <dimension ref="B3:N58"/>
  <sheetViews>
    <sheetView showGridLines="0" topLeftCell="A4" zoomScaleNormal="100" workbookViewId="0">
      <selection activeCell="Q25" sqref="Q25"/>
    </sheetView>
  </sheetViews>
  <sheetFormatPr defaultRowHeight="12" x14ac:dyDescent="0.2"/>
  <cols>
    <col min="2" max="2" width="13.5" customWidth="1"/>
    <col min="3" max="11" width="15.5" customWidth="1"/>
  </cols>
  <sheetData>
    <row r="3" spans="2:14" ht="12.75" thickBot="1" x14ac:dyDescent="0.25"/>
    <row r="4" spans="2:14" ht="18" customHeight="1" x14ac:dyDescent="0.2">
      <c r="B4" s="3"/>
      <c r="C4" s="4"/>
      <c r="D4" s="4"/>
      <c r="E4" s="5"/>
      <c r="F4" s="70" t="s">
        <v>0</v>
      </c>
      <c r="G4" s="71"/>
      <c r="H4" s="71"/>
      <c r="I4" s="71"/>
      <c r="J4" s="71"/>
      <c r="K4" s="72"/>
    </row>
    <row r="5" spans="2:14" x14ac:dyDescent="0.2">
      <c r="B5" s="6"/>
      <c r="C5" s="44"/>
      <c r="D5" s="44"/>
      <c r="E5" s="7"/>
      <c r="F5" s="55" t="s">
        <v>3</v>
      </c>
      <c r="G5" s="56"/>
      <c r="H5" s="49" t="s">
        <v>4</v>
      </c>
      <c r="I5" s="49" t="s">
        <v>5</v>
      </c>
      <c r="J5" s="49" t="s">
        <v>6</v>
      </c>
      <c r="K5" s="52" t="s">
        <v>7</v>
      </c>
    </row>
    <row r="6" spans="2:14" x14ac:dyDescent="0.2">
      <c r="B6" s="6"/>
      <c r="C6" s="44"/>
      <c r="D6" s="44"/>
      <c r="E6" s="7"/>
      <c r="F6" s="73" t="s">
        <v>9</v>
      </c>
      <c r="G6" s="74"/>
      <c r="H6" s="36">
        <v>1.1247</v>
      </c>
      <c r="I6" s="36">
        <v>1.0969</v>
      </c>
      <c r="J6" s="36">
        <v>0.92179999999999995</v>
      </c>
      <c r="K6" s="37">
        <v>0.84260000000000002</v>
      </c>
      <c r="M6" s="1"/>
      <c r="N6" s="2"/>
    </row>
    <row r="7" spans="2:14" x14ac:dyDescent="0.2">
      <c r="B7" s="6"/>
      <c r="C7" s="44"/>
      <c r="D7" s="44"/>
      <c r="E7" s="7"/>
      <c r="F7" s="75" t="s">
        <v>11</v>
      </c>
      <c r="G7" s="76"/>
      <c r="H7" s="36">
        <v>8.3900000000000002E-2</v>
      </c>
      <c r="I7" s="36">
        <v>7.8600000000000003E-2</v>
      </c>
      <c r="J7" s="36">
        <v>6.3799999999999996E-2</v>
      </c>
      <c r="K7" s="37">
        <v>5.6800000000000003E-2</v>
      </c>
    </row>
    <row r="8" spans="2:14" x14ac:dyDescent="0.2">
      <c r="B8" s="6"/>
      <c r="C8" s="44"/>
      <c r="D8" s="44"/>
      <c r="E8" s="7"/>
      <c r="F8" s="75" t="s">
        <v>13</v>
      </c>
      <c r="G8" s="76"/>
      <c r="H8" s="40">
        <v>1.339</v>
      </c>
      <c r="I8" s="40">
        <v>1.222</v>
      </c>
      <c r="J8" s="40">
        <v>1.488</v>
      </c>
      <c r="K8" s="41">
        <v>1.39</v>
      </c>
    </row>
    <row r="9" spans="2:14" ht="12.75" thickBot="1" x14ac:dyDescent="0.25">
      <c r="B9" s="8"/>
      <c r="C9" s="9"/>
      <c r="D9" s="9"/>
      <c r="E9" s="10"/>
      <c r="F9" s="77" t="s">
        <v>15</v>
      </c>
      <c r="G9" s="78"/>
      <c r="H9" s="42">
        <v>0.85</v>
      </c>
      <c r="I9" s="42">
        <v>0.85</v>
      </c>
      <c r="J9" s="42">
        <v>0.85</v>
      </c>
      <c r="K9" s="43">
        <v>0.85</v>
      </c>
    </row>
    <row r="10" spans="2:14" ht="12.75" thickBot="1" x14ac:dyDescent="0.25">
      <c r="B10" s="6"/>
      <c r="C10" s="44"/>
      <c r="D10" s="44"/>
      <c r="E10" s="44"/>
      <c r="F10" s="44"/>
      <c r="G10" s="44"/>
      <c r="H10" s="44"/>
      <c r="I10" s="44"/>
      <c r="J10" s="44"/>
      <c r="K10" s="7"/>
    </row>
    <row r="11" spans="2:14" ht="22.5" customHeight="1" x14ac:dyDescent="0.2">
      <c r="B11" s="67" t="s">
        <v>1</v>
      </c>
      <c r="C11" s="68"/>
      <c r="D11" s="68"/>
      <c r="E11" s="68"/>
      <c r="F11" s="68"/>
      <c r="G11" s="68"/>
      <c r="H11" s="68"/>
      <c r="I11" s="68"/>
      <c r="J11" s="68"/>
      <c r="K11" s="69"/>
    </row>
    <row r="12" spans="2:14" x14ac:dyDescent="0.2">
      <c r="B12" s="60" t="s">
        <v>53</v>
      </c>
      <c r="C12" s="61" t="s">
        <v>54</v>
      </c>
      <c r="D12" s="61" t="s">
        <v>55</v>
      </c>
      <c r="E12" s="61" t="s">
        <v>56</v>
      </c>
      <c r="F12" s="61" t="s">
        <v>57</v>
      </c>
      <c r="G12" s="61" t="s">
        <v>58</v>
      </c>
      <c r="H12" s="61" t="s">
        <v>59</v>
      </c>
      <c r="I12" s="61" t="s">
        <v>60</v>
      </c>
      <c r="J12" s="61" t="s">
        <v>61</v>
      </c>
      <c r="K12" s="62" t="s">
        <v>62</v>
      </c>
    </row>
    <row r="13" spans="2:14" ht="12.75" thickBot="1" x14ac:dyDescent="0.25">
      <c r="B13" s="63">
        <v>58.35</v>
      </c>
      <c r="C13" s="64">
        <v>49.9</v>
      </c>
      <c r="D13" s="64">
        <v>43</v>
      </c>
      <c r="E13" s="64">
        <v>37.9</v>
      </c>
      <c r="F13" s="64">
        <v>36.4</v>
      </c>
      <c r="G13" s="64">
        <v>36.270000000000003</v>
      </c>
      <c r="H13" s="64">
        <v>35.81</v>
      </c>
      <c r="I13" s="64">
        <v>35.590000000000003</v>
      </c>
      <c r="J13" s="64">
        <v>35.46</v>
      </c>
      <c r="K13" s="65">
        <v>35.42</v>
      </c>
    </row>
    <row r="14" spans="2:14" x14ac:dyDescent="0.2">
      <c r="B14" s="6"/>
      <c r="C14" s="44"/>
      <c r="D14" s="44"/>
      <c r="E14" s="44"/>
      <c r="F14" s="44"/>
      <c r="G14" s="44"/>
      <c r="H14" s="44"/>
      <c r="I14" s="44"/>
      <c r="J14" s="44"/>
      <c r="K14" s="7"/>
    </row>
    <row r="15" spans="2:14" x14ac:dyDescent="0.2">
      <c r="B15" s="87" t="s">
        <v>19</v>
      </c>
      <c r="C15" s="88"/>
      <c r="D15" s="88"/>
      <c r="E15" s="89"/>
      <c r="F15" s="11" t="s">
        <v>3</v>
      </c>
      <c r="G15" s="11" t="s">
        <v>4</v>
      </c>
      <c r="H15" s="11" t="s">
        <v>5</v>
      </c>
      <c r="I15" s="11" t="s">
        <v>6</v>
      </c>
      <c r="J15" s="11" t="s">
        <v>7</v>
      </c>
      <c r="K15" s="12" t="s">
        <v>20</v>
      </c>
    </row>
    <row r="16" spans="2:14" x14ac:dyDescent="0.2">
      <c r="B16" s="13" t="s">
        <v>22</v>
      </c>
      <c r="C16" s="90" t="s">
        <v>23</v>
      </c>
      <c r="D16" s="88"/>
      <c r="E16" s="89"/>
      <c r="F16" s="11" t="s">
        <v>24</v>
      </c>
      <c r="G16" s="14">
        <v>3751.0619999999999</v>
      </c>
      <c r="H16" s="14">
        <v>14225.037</v>
      </c>
      <c r="I16" s="14">
        <v>9845.8819999999996</v>
      </c>
      <c r="J16" s="14">
        <v>5338.5709999999999</v>
      </c>
      <c r="K16" s="12">
        <f>SUM(G16:J16)</f>
        <v>33160.551999999996</v>
      </c>
    </row>
    <row r="17" spans="2:11" x14ac:dyDescent="0.2">
      <c r="B17" s="13" t="s">
        <v>63</v>
      </c>
      <c r="C17" s="59">
        <v>503690287</v>
      </c>
      <c r="D17" s="93"/>
      <c r="E17" s="94"/>
      <c r="F17" s="11" t="s">
        <v>26</v>
      </c>
      <c r="G17" s="15">
        <f>+G16/$K$16</f>
        <v>0.11311820140991623</v>
      </c>
      <c r="H17" s="15">
        <f t="shared" ref="H17:J17" si="0">+H16/$K$16</f>
        <v>0.4289746744867215</v>
      </c>
      <c r="I17" s="15">
        <f t="shared" si="0"/>
        <v>0.29691550369849096</v>
      </c>
      <c r="J17" s="15">
        <f t="shared" si="0"/>
        <v>0.16099162040487144</v>
      </c>
      <c r="K17" s="16">
        <f>+SUM(G17:J17)</f>
        <v>1</v>
      </c>
    </row>
    <row r="18" spans="2:11" x14ac:dyDescent="0.2">
      <c r="B18" s="17"/>
      <c r="C18" s="45"/>
      <c r="D18" s="45"/>
      <c r="E18" s="45"/>
      <c r="F18" s="45"/>
      <c r="G18" s="45"/>
      <c r="H18" s="45"/>
      <c r="I18" s="45"/>
      <c r="J18" s="45"/>
      <c r="K18" s="18"/>
    </row>
    <row r="19" spans="2:11" ht="12.75" thickBot="1" x14ac:dyDescent="0.25">
      <c r="B19" s="17"/>
      <c r="C19" s="45"/>
      <c r="D19" s="45"/>
      <c r="E19" s="45"/>
      <c r="F19" s="45"/>
      <c r="G19" s="45"/>
      <c r="H19" s="45"/>
      <c r="I19" s="45"/>
      <c r="J19" s="45"/>
      <c r="K19" s="18"/>
    </row>
    <row r="20" spans="2:11" x14ac:dyDescent="0.2">
      <c r="B20" s="57" t="s">
        <v>2</v>
      </c>
      <c r="C20" s="58" t="s">
        <v>1</v>
      </c>
      <c r="D20" s="58" t="s">
        <v>28</v>
      </c>
      <c r="E20" s="58" t="s">
        <v>52</v>
      </c>
      <c r="F20" s="58" t="s">
        <v>29</v>
      </c>
      <c r="G20" s="58" t="s">
        <v>4</v>
      </c>
      <c r="H20" s="58" t="s">
        <v>5</v>
      </c>
      <c r="I20" s="58" t="s">
        <v>6</v>
      </c>
      <c r="J20" s="58" t="s">
        <v>7</v>
      </c>
      <c r="K20" s="28" t="s">
        <v>30</v>
      </c>
    </row>
    <row r="21" spans="2:11" x14ac:dyDescent="0.2">
      <c r="B21" s="19">
        <v>2022</v>
      </c>
      <c r="C21" s="20">
        <f>+B13</f>
        <v>58.35</v>
      </c>
      <c r="D21" s="53" t="s">
        <v>8</v>
      </c>
      <c r="E21" s="53">
        <v>10</v>
      </c>
      <c r="F21" s="20">
        <f>+AVERAGE(B13:K13)</f>
        <v>40.410000000000004</v>
      </c>
      <c r="G21" s="21">
        <f t="shared" ref="G21:G30" si="1">(((F21+0.5)*$H$6)+$H$8)*(1+$H$7)+$H$9</f>
        <v>52.173182020300011</v>
      </c>
      <c r="H21" s="21">
        <f t="shared" ref="H21:H30" si="2">(((F21+0.5)*$I$6)+$I$8)*(1+$I$7)+$I$9</f>
        <v>50.569338669400011</v>
      </c>
      <c r="I21" s="21">
        <f t="shared" ref="I21:I30" si="3">(((F21+0.5)*$J$6)+$J$8)*(1+$J$7)+$J$9</f>
        <v>42.549723864400008</v>
      </c>
      <c r="J21" s="21">
        <f t="shared" ref="J21:J30" si="4">(((F21+0.5)*$K$6)+$K$8)*(1+$K$7)+$K$9</f>
        <v>38.747657508800003</v>
      </c>
      <c r="K21" s="22">
        <f t="shared" ref="K21:K30" si="5">+G21*$G$17+H21*$H$17+I21*$I$17+J21*$J$17</f>
        <v>46.466422969347889</v>
      </c>
    </row>
    <row r="22" spans="2:11" x14ac:dyDescent="0.2">
      <c r="B22" s="19">
        <v>2023</v>
      </c>
      <c r="C22" s="20">
        <f>+C13</f>
        <v>49.9</v>
      </c>
      <c r="D22" s="53" t="s">
        <v>10</v>
      </c>
      <c r="E22" s="53">
        <v>9</v>
      </c>
      <c r="F22" s="20">
        <f>+AVERAGE(B13:J13)</f>
        <v>40.964444444444446</v>
      </c>
      <c r="G22" s="21">
        <f t="shared" si="1"/>
        <v>52.849084356600002</v>
      </c>
      <c r="H22" s="21">
        <f t="shared" si="2"/>
        <v>51.225310951244445</v>
      </c>
      <c r="I22" s="21">
        <f t="shared" si="3"/>
        <v>43.093418096800001</v>
      </c>
      <c r="J22" s="21">
        <f t="shared" si="4"/>
        <v>39.241367931377781</v>
      </c>
      <c r="K22" s="22">
        <f t="shared" si="5"/>
        <v>47.065189809848015</v>
      </c>
    </row>
    <row r="23" spans="2:11" x14ac:dyDescent="0.2">
      <c r="B23" s="19">
        <v>2024</v>
      </c>
      <c r="C23" s="20">
        <f>+D13</f>
        <v>43</v>
      </c>
      <c r="D23" s="53" t="s">
        <v>12</v>
      </c>
      <c r="E23" s="53">
        <v>8</v>
      </c>
      <c r="F23" s="20">
        <f>+AVERAGE(B13:I13)</f>
        <v>41.652500000000003</v>
      </c>
      <c r="G23" s="21">
        <f t="shared" si="1"/>
        <v>53.687866965325007</v>
      </c>
      <c r="H23" s="21">
        <f t="shared" si="2"/>
        <v>52.039360721850009</v>
      </c>
      <c r="I23" s="21">
        <f t="shared" si="3"/>
        <v>43.768132833100005</v>
      </c>
      <c r="J23" s="21">
        <f t="shared" si="4"/>
        <v>39.854053661200005</v>
      </c>
      <c r="K23" s="22">
        <f t="shared" si="5"/>
        <v>47.808248659506745</v>
      </c>
    </row>
    <row r="24" spans="2:11" x14ac:dyDescent="0.2">
      <c r="B24" s="19">
        <v>2025</v>
      </c>
      <c r="C24" s="20">
        <f>+E13</f>
        <v>37.9</v>
      </c>
      <c r="D24" s="53" t="s">
        <v>14</v>
      </c>
      <c r="E24" s="53">
        <v>7</v>
      </c>
      <c r="F24" s="20">
        <f>+AVERAGE(B13:H13)</f>
        <v>42.518571428571427</v>
      </c>
      <c r="G24" s="21">
        <f t="shared" si="1"/>
        <v>54.743662018985717</v>
      </c>
      <c r="H24" s="21">
        <f t="shared" si="2"/>
        <v>53.064023980599998</v>
      </c>
      <c r="I24" s="21">
        <f t="shared" si="3"/>
        <v>44.61741186417143</v>
      </c>
      <c r="J24" s="21">
        <f t="shared" si="4"/>
        <v>40.625255348342854</v>
      </c>
      <c r="K24" s="22">
        <f t="shared" si="5"/>
        <v>48.743554005478344</v>
      </c>
    </row>
    <row r="25" spans="2:11" x14ac:dyDescent="0.2">
      <c r="B25" s="19">
        <v>2026</v>
      </c>
      <c r="C25" s="20">
        <f>+F13</f>
        <v>36.4</v>
      </c>
      <c r="D25" s="53" t="s">
        <v>16</v>
      </c>
      <c r="E25" s="53">
        <v>6</v>
      </c>
      <c r="F25" s="20">
        <f>+AVERAGE(B13:G13)</f>
        <v>43.636666666666663</v>
      </c>
      <c r="G25" s="21">
        <f t="shared" si="1"/>
        <v>56.106689805099997</v>
      </c>
      <c r="H25" s="21">
        <f t="shared" si="2"/>
        <v>54.386860726466665</v>
      </c>
      <c r="I25" s="21">
        <f t="shared" si="3"/>
        <v>45.7138281748</v>
      </c>
      <c r="J25" s="21">
        <f t="shared" si="4"/>
        <v>41.620874076266666</v>
      </c>
      <c r="K25" s="22">
        <f t="shared" si="5"/>
        <v>49.951029993019979</v>
      </c>
    </row>
    <row r="26" spans="2:11" x14ac:dyDescent="0.2">
      <c r="B26" s="19">
        <v>2027</v>
      </c>
      <c r="C26" s="20">
        <f>+G13</f>
        <v>36.270000000000003</v>
      </c>
      <c r="D26" s="53" t="s">
        <v>17</v>
      </c>
      <c r="E26" s="53">
        <v>5</v>
      </c>
      <c r="F26" s="20">
        <f>+AVERAGE(B13:F13)</f>
        <v>45.11</v>
      </c>
      <c r="G26" s="21">
        <f t="shared" si="1"/>
        <v>57.902774971300005</v>
      </c>
      <c r="H26" s="21">
        <f t="shared" si="2"/>
        <v>56.129985467400004</v>
      </c>
      <c r="I26" s="21">
        <f t="shared" si="3"/>
        <v>47.158594812400004</v>
      </c>
      <c r="J26" s="21">
        <f t="shared" si="4"/>
        <v>42.932818004799998</v>
      </c>
      <c r="K26" s="22">
        <f t="shared" si="5"/>
        <v>51.542141877795871</v>
      </c>
    </row>
    <row r="27" spans="2:11" x14ac:dyDescent="0.2">
      <c r="B27" s="19">
        <v>2028</v>
      </c>
      <c r="C27" s="20">
        <f>+H13</f>
        <v>35.81</v>
      </c>
      <c r="D27" s="53" t="s">
        <v>18</v>
      </c>
      <c r="E27" s="53">
        <v>4</v>
      </c>
      <c r="F27" s="20">
        <f>+AVERAGE(B13:E13)</f>
        <v>47.287500000000001</v>
      </c>
      <c r="G27" s="21">
        <f t="shared" si="1"/>
        <v>60.557283194875012</v>
      </c>
      <c r="H27" s="21">
        <f t="shared" si="2"/>
        <v>58.706221297750005</v>
      </c>
      <c r="I27" s="21">
        <f t="shared" si="3"/>
        <v>49.293874916500002</v>
      </c>
      <c r="J27" s="21">
        <f t="shared" si="4"/>
        <v>44.871793958000005</v>
      </c>
      <c r="K27" s="22">
        <f t="shared" si="5"/>
        <v>53.8937116486779</v>
      </c>
    </row>
    <row r="28" spans="2:11" x14ac:dyDescent="0.2">
      <c r="B28" s="19">
        <v>2029</v>
      </c>
      <c r="C28" s="20">
        <f>+I13</f>
        <v>35.590000000000003</v>
      </c>
      <c r="D28" s="53" t="s">
        <v>21</v>
      </c>
      <c r="E28" s="53">
        <v>3</v>
      </c>
      <c r="F28" s="20">
        <f>+AVERAGE(B13:D13)</f>
        <v>50.416666666666664</v>
      </c>
      <c r="G28" s="21">
        <f t="shared" si="1"/>
        <v>64.371932402499993</v>
      </c>
      <c r="H28" s="21">
        <f t="shared" si="2"/>
        <v>62.408389511666662</v>
      </c>
      <c r="I28" s="21">
        <f t="shared" si="3"/>
        <v>52.36236967</v>
      </c>
      <c r="J28" s="21">
        <f t="shared" si="4"/>
        <v>47.658190706666666</v>
      </c>
      <c r="K28" s="22">
        <f t="shared" si="5"/>
        <v>57.273024503504523</v>
      </c>
    </row>
    <row r="29" spans="2:11" x14ac:dyDescent="0.2">
      <c r="B29" s="19">
        <v>2030</v>
      </c>
      <c r="C29" s="20">
        <f>+J13</f>
        <v>35.46</v>
      </c>
      <c r="D29" s="53" t="s">
        <v>25</v>
      </c>
      <c r="E29" s="53">
        <v>2</v>
      </c>
      <c r="F29" s="20">
        <f>+AVERAGE(B13:C13)</f>
        <v>54.125</v>
      </c>
      <c r="G29" s="21">
        <f t="shared" si="1"/>
        <v>68.892621876250004</v>
      </c>
      <c r="H29" s="21">
        <f t="shared" si="2"/>
        <v>66.795779272499999</v>
      </c>
      <c r="I29" s="21">
        <f t="shared" si="3"/>
        <v>55.998801535000005</v>
      </c>
      <c r="J29" s="21">
        <f t="shared" si="4"/>
        <v>50.960312020000003</v>
      </c>
      <c r="K29" s="22">
        <f t="shared" si="5"/>
        <v>61.277802720276433</v>
      </c>
    </row>
    <row r="30" spans="2:11" ht="12.75" thickBot="1" x14ac:dyDescent="0.25">
      <c r="B30" s="23">
        <v>2031</v>
      </c>
      <c r="C30" s="24">
        <f>+K13</f>
        <v>35.42</v>
      </c>
      <c r="D30" s="54" t="s">
        <v>27</v>
      </c>
      <c r="E30" s="54">
        <v>1</v>
      </c>
      <c r="F30" s="24">
        <f>+AVERAGE(B13)</f>
        <v>58.35</v>
      </c>
      <c r="G30" s="25">
        <f t="shared" si="1"/>
        <v>74.043160220499999</v>
      </c>
      <c r="H30" s="25">
        <f t="shared" si="2"/>
        <v>71.794445808999996</v>
      </c>
      <c r="I30" s="25">
        <f t="shared" si="3"/>
        <v>60.141882334000002</v>
      </c>
      <c r="J30" s="25">
        <f t="shared" si="4"/>
        <v>54.722504168</v>
      </c>
      <c r="K30" s="26">
        <f t="shared" si="5"/>
        <v>65.840550036913186</v>
      </c>
    </row>
    <row r="31" spans="2:11" ht="12.75" thickBot="1" x14ac:dyDescent="0.25">
      <c r="B31" s="6"/>
      <c r="C31" s="44"/>
      <c r="D31" s="44"/>
      <c r="E31" s="44"/>
      <c r="F31" s="44"/>
      <c r="G31" s="44"/>
      <c r="H31" s="44"/>
      <c r="I31" s="44"/>
      <c r="J31" s="44"/>
      <c r="K31" s="7"/>
    </row>
    <row r="32" spans="2:11" x14ac:dyDescent="0.2">
      <c r="B32" s="83" t="s">
        <v>31</v>
      </c>
      <c r="C32" s="84"/>
      <c r="D32" s="58" t="s">
        <v>28</v>
      </c>
      <c r="E32" s="58" t="s">
        <v>52</v>
      </c>
      <c r="F32" s="58" t="s">
        <v>29</v>
      </c>
      <c r="G32" s="58" t="s">
        <v>4</v>
      </c>
      <c r="H32" s="58" t="s">
        <v>5</v>
      </c>
      <c r="I32" s="58" t="s">
        <v>6</v>
      </c>
      <c r="J32" s="58" t="s">
        <v>7</v>
      </c>
      <c r="K32" s="28" t="s">
        <v>30</v>
      </c>
    </row>
    <row r="33" spans="2:11" x14ac:dyDescent="0.2">
      <c r="B33" s="79">
        <f>+$K$16*K33</f>
        <v>1655090.6423960982</v>
      </c>
      <c r="C33" s="80"/>
      <c r="D33" s="53" t="s">
        <v>32</v>
      </c>
      <c r="E33" s="53">
        <v>3</v>
      </c>
      <c r="F33" s="20">
        <f>+AVERAGE(C13:E13)</f>
        <v>43.6</v>
      </c>
      <c r="G33" s="21">
        <f t="shared" ref="G33:G39" si="6">(((F33+0.5)*$H$6)+$H$8)*(1+$H$7)+$H$9</f>
        <v>56.061990853000012</v>
      </c>
      <c r="H33" s="21">
        <f t="shared" ref="H33:H39" si="7">(((F33+0.5)*$I$6)+$I$8)*(1+$I$7)+$I$9</f>
        <v>54.343479794000011</v>
      </c>
      <c r="I33" s="21">
        <f t="shared" ref="I33:I39" si="8">(((F33+0.5)*$J$6)+$J$8)*(1+$J$7)+$J$9</f>
        <v>45.677872444000002</v>
      </c>
      <c r="J33" s="21">
        <f t="shared" ref="J33:J39" si="9">(((F33+0.5)*$K$6)+$K$8)*(1+$K$7)+$K$9</f>
        <v>41.588223888000009</v>
      </c>
      <c r="K33" s="22">
        <f>+G33*$G$17+H33*$H$17+I33*$I$17+J33*$J$17</f>
        <v>49.911432185932803</v>
      </c>
    </row>
    <row r="34" spans="2:11" x14ac:dyDescent="0.2">
      <c r="B34" s="79">
        <f t="shared" ref="B34:B39" si="10">+$K$16*K34</f>
        <v>1590630.0991106192</v>
      </c>
      <c r="C34" s="80"/>
      <c r="D34" s="53" t="s">
        <v>33</v>
      </c>
      <c r="E34" s="53">
        <v>4</v>
      </c>
      <c r="F34" s="20">
        <f>+AVERAGE(C13:F13)</f>
        <v>41.800000000000004</v>
      </c>
      <c r="G34" s="21">
        <f t="shared" si="6"/>
        <v>53.867678659000013</v>
      </c>
      <c r="H34" s="21">
        <f t="shared" si="7"/>
        <v>52.213870382000003</v>
      </c>
      <c r="I34" s="21">
        <f t="shared" si="8"/>
        <v>43.912772932000003</v>
      </c>
      <c r="J34" s="21">
        <f t="shared" si="9"/>
        <v>39.985396464000004</v>
      </c>
      <c r="K34" s="22">
        <f t="shared" ref="K34:K39" si="11">+G34*$G$17+H34*$H$17+I34*$I$17+J34*$J$17</f>
        <v>47.967539838016549</v>
      </c>
    </row>
    <row r="35" spans="2:11" x14ac:dyDescent="0.2">
      <c r="B35" s="79">
        <f t="shared" si="10"/>
        <v>1551022.6764029858</v>
      </c>
      <c r="C35" s="80"/>
      <c r="D35" s="53" t="s">
        <v>34</v>
      </c>
      <c r="E35" s="53">
        <v>5</v>
      </c>
      <c r="F35" s="20">
        <f>+AVERAGE(C13:G13)</f>
        <v>40.694000000000003</v>
      </c>
      <c r="G35" s="21">
        <f t="shared" si="6"/>
        <v>52.519395722020008</v>
      </c>
      <c r="H35" s="21">
        <f t="shared" si="7"/>
        <v>50.905343709960007</v>
      </c>
      <c r="I35" s="21">
        <f t="shared" si="8"/>
        <v>42.828217342960002</v>
      </c>
      <c r="J35" s="21">
        <f t="shared" si="9"/>
        <v>39.00054805792</v>
      </c>
      <c r="K35" s="22">
        <f t="shared" si="11"/>
        <v>46.773125984241339</v>
      </c>
    </row>
    <row r="36" spans="2:11" x14ac:dyDescent="0.2">
      <c r="B36" s="79">
        <f t="shared" si="10"/>
        <v>1521872.1862727751</v>
      </c>
      <c r="C36" s="80"/>
      <c r="D36" s="53" t="s">
        <v>35</v>
      </c>
      <c r="E36" s="53">
        <v>6</v>
      </c>
      <c r="F36" s="20">
        <f>+AVERAGE(C13:H13)</f>
        <v>39.880000000000003</v>
      </c>
      <c r="G36" s="21">
        <f t="shared" si="6"/>
        <v>51.52707898540001</v>
      </c>
      <c r="H36" s="21">
        <f t="shared" si="7"/>
        <v>49.942287009200001</v>
      </c>
      <c r="I36" s="21">
        <f t="shared" si="8"/>
        <v>42.030000119200004</v>
      </c>
      <c r="J36" s="21">
        <f t="shared" si="9"/>
        <v>38.275713878400005</v>
      </c>
      <c r="K36" s="22">
        <f t="shared" si="11"/>
        <v>45.89405466690588</v>
      </c>
    </row>
    <row r="37" spans="2:11" x14ac:dyDescent="0.2">
      <c r="B37" s="79">
        <f t="shared" si="10"/>
        <v>1499924.9060589096</v>
      </c>
      <c r="C37" s="80"/>
      <c r="D37" s="53" t="s">
        <v>36</v>
      </c>
      <c r="E37" s="53">
        <v>7</v>
      </c>
      <c r="F37" s="20">
        <f>+AVERAGE(C13:I13)</f>
        <v>39.267142857142858</v>
      </c>
      <c r="G37" s="21">
        <f t="shared" si="6"/>
        <v>50.779967928871436</v>
      </c>
      <c r="H37" s="21">
        <f t="shared" si="7"/>
        <v>49.217205709400005</v>
      </c>
      <c r="I37" s="21">
        <f t="shared" si="8"/>
        <v>41.42902576154286</v>
      </c>
      <c r="J37" s="21">
        <f t="shared" si="9"/>
        <v>37.729989303085723</v>
      </c>
      <c r="K37" s="22">
        <f t="shared" si="11"/>
        <v>45.232205605591538</v>
      </c>
    </row>
    <row r="38" spans="2:11" x14ac:dyDescent="0.2">
      <c r="B38" s="79">
        <f t="shared" si="10"/>
        <v>1482882.5104382941</v>
      </c>
      <c r="C38" s="80"/>
      <c r="D38" s="53" t="s">
        <v>37</v>
      </c>
      <c r="E38" s="53">
        <v>8</v>
      </c>
      <c r="F38" s="20">
        <f>+AVERAGE(C13:J13)</f>
        <v>38.791249999999998</v>
      </c>
      <c r="G38" s="21">
        <f t="shared" si="6"/>
        <v>50.199824873612506</v>
      </c>
      <c r="H38" s="21">
        <f t="shared" si="7"/>
        <v>48.654169094025001</v>
      </c>
      <c r="I38" s="21">
        <f t="shared" si="8"/>
        <v>40.962360067150001</v>
      </c>
      <c r="J38" s="21">
        <f t="shared" si="9"/>
        <v>37.306225901799998</v>
      </c>
      <c r="K38" s="22">
        <f t="shared" si="11"/>
        <v>44.718269781464869</v>
      </c>
    </row>
    <row r="39" spans="2:11" ht="12.75" thickBot="1" x14ac:dyDescent="0.25">
      <c r="B39" s="81">
        <f t="shared" si="10"/>
        <v>1469468.1520092094</v>
      </c>
      <c r="C39" s="82"/>
      <c r="D39" s="54" t="s">
        <v>38</v>
      </c>
      <c r="E39" s="54">
        <v>9</v>
      </c>
      <c r="F39" s="24">
        <f>+AVERAGE(C13:K13)</f>
        <v>38.416666666666664</v>
      </c>
      <c r="G39" s="25">
        <f t="shared" si="6"/>
        <v>49.743184442500002</v>
      </c>
      <c r="H39" s="25">
        <f t="shared" si="7"/>
        <v>48.210993431666665</v>
      </c>
      <c r="I39" s="25">
        <f t="shared" si="8"/>
        <v>40.595039589999999</v>
      </c>
      <c r="J39" s="25">
        <f t="shared" si="9"/>
        <v>36.97267454666666</v>
      </c>
      <c r="K39" s="26">
        <f t="shared" si="11"/>
        <v>44.313742184062846</v>
      </c>
    </row>
    <row r="40" spans="2:11" x14ac:dyDescent="0.2">
      <c r="B40" s="31"/>
      <c r="C40" s="45"/>
      <c r="D40" s="45"/>
      <c r="E40" s="45"/>
      <c r="F40" s="46"/>
      <c r="G40" s="32"/>
      <c r="H40" s="32"/>
      <c r="I40" s="32"/>
      <c r="J40" s="32"/>
      <c r="K40" s="33"/>
    </row>
    <row r="41" spans="2:11" ht="12.75" thickBot="1" x14ac:dyDescent="0.25">
      <c r="B41" s="34"/>
      <c r="C41" s="47"/>
      <c r="D41" s="47"/>
      <c r="E41" s="47"/>
      <c r="F41" s="47"/>
      <c r="G41" s="47"/>
      <c r="H41" s="47"/>
      <c r="I41" s="47"/>
      <c r="J41" s="47"/>
      <c r="K41" s="35"/>
    </row>
    <row r="42" spans="2:11" x14ac:dyDescent="0.2">
      <c r="B42" s="83" t="s">
        <v>31</v>
      </c>
      <c r="C42" s="84"/>
      <c r="D42" s="58" t="s">
        <v>28</v>
      </c>
      <c r="E42" s="58"/>
      <c r="F42" s="58" t="s">
        <v>29</v>
      </c>
      <c r="G42" s="58" t="s">
        <v>4</v>
      </c>
      <c r="H42" s="58" t="s">
        <v>5</v>
      </c>
      <c r="I42" s="58" t="s">
        <v>6</v>
      </c>
      <c r="J42" s="58" t="s">
        <v>7</v>
      </c>
      <c r="K42" s="28" t="s">
        <v>30</v>
      </c>
    </row>
    <row r="43" spans="2:11" x14ac:dyDescent="0.2">
      <c r="B43" s="85">
        <f>+$K$16*K43</f>
        <v>1542284.6916465098</v>
      </c>
      <c r="C43" s="86"/>
      <c r="D43" s="53" t="s">
        <v>39</v>
      </c>
      <c r="E43" s="53">
        <v>2</v>
      </c>
      <c r="F43" s="20">
        <f>+AVERAGE(D13:E13)</f>
        <v>40.450000000000003</v>
      </c>
      <c r="G43" s="21">
        <f t="shared" ref="G43:G49" si="12">(((F43+0.5)*$H$6)+$H$8)*(1+$H$7)+$H$9</f>
        <v>52.221944513500006</v>
      </c>
      <c r="H43" s="21">
        <f t="shared" ref="H43:H49" si="13">(((F43+0.5)*$I$6)+$I$8)*(1+$I$7)+$I$9</f>
        <v>50.616663323000004</v>
      </c>
      <c r="I43" s="21">
        <f t="shared" ref="I43:I49" si="14">(((F43+0.5)*$J$6)+$J$8)*(1+$J$7)+$J$9</f>
        <v>42.588948297999998</v>
      </c>
      <c r="J43" s="21">
        <f t="shared" ref="J43:J49" si="15">(((F43+0.5)*$K$6)+$K$8)*(1+$K$7)+$K$9</f>
        <v>38.783275896000006</v>
      </c>
      <c r="K43" s="22">
        <f>+G43*$G$17+H43*$H$17+I43*$I$17+J43*$J$17</f>
        <v>46.509620577079353</v>
      </c>
    </row>
    <row r="44" spans="2:11" x14ac:dyDescent="0.2">
      <c r="B44" s="85">
        <f t="shared" ref="B44:B49" si="16">+$K$16*K44</f>
        <v>1493939.2841824007</v>
      </c>
      <c r="C44" s="86"/>
      <c r="D44" s="53" t="s">
        <v>40</v>
      </c>
      <c r="E44" s="53">
        <v>3</v>
      </c>
      <c r="F44" s="20">
        <f>+AVERAGE(D13:F13)</f>
        <v>39.1</v>
      </c>
      <c r="G44" s="21">
        <f t="shared" si="12"/>
        <v>50.576210368000012</v>
      </c>
      <c r="H44" s="21">
        <f t="shared" si="13"/>
        <v>49.019456264000006</v>
      </c>
      <c r="I44" s="21">
        <f t="shared" si="14"/>
        <v>41.265123664000001</v>
      </c>
      <c r="J44" s="21">
        <f t="shared" si="15"/>
        <v>37.581155328000001</v>
      </c>
      <c r="K44" s="22">
        <f t="shared" ref="K44:K49" si="17">+G44*$G$17+H44*$H$17+I44*$I$17+J44*$J$17</f>
        <v>45.051701316142172</v>
      </c>
    </row>
    <row r="45" spans="2:11" x14ac:dyDescent="0.2">
      <c r="B45" s="85">
        <f t="shared" si="16"/>
        <v>1468602.709529914</v>
      </c>
      <c r="C45" s="86"/>
      <c r="D45" s="53" t="s">
        <v>41</v>
      </c>
      <c r="E45" s="53">
        <v>4</v>
      </c>
      <c r="F45" s="20">
        <f>+AVERAGE(D13:G13)</f>
        <v>38.392500000000005</v>
      </c>
      <c r="G45" s="21">
        <f t="shared" si="12"/>
        <v>49.713723769525011</v>
      </c>
      <c r="H45" s="21">
        <f t="shared" si="13"/>
        <v>48.182401453450012</v>
      </c>
      <c r="I45" s="21">
        <f t="shared" si="14"/>
        <v>40.571341494700008</v>
      </c>
      <c r="J45" s="21">
        <f t="shared" si="15"/>
        <v>36.951155104400009</v>
      </c>
      <c r="K45" s="22">
        <f t="shared" si="17"/>
        <v>44.287643629391759</v>
      </c>
    </row>
    <row r="46" spans="2:11" x14ac:dyDescent="0.2">
      <c r="B46" s="85">
        <f t="shared" si="16"/>
        <v>1450106.1147482749</v>
      </c>
      <c r="C46" s="86"/>
      <c r="D46" s="53" t="s">
        <v>42</v>
      </c>
      <c r="E46" s="53">
        <v>5</v>
      </c>
      <c r="F46" s="20">
        <f>+AVERAGE(D13:H13)</f>
        <v>37.876000000000005</v>
      </c>
      <c r="G46" s="21">
        <f t="shared" si="12"/>
        <v>49.084078076080004</v>
      </c>
      <c r="H46" s="21">
        <f t="shared" si="13"/>
        <v>47.571321863840005</v>
      </c>
      <c r="I46" s="21">
        <f t="shared" si="14"/>
        <v>40.064855995840013</v>
      </c>
      <c r="J46" s="21">
        <f t="shared" si="15"/>
        <v>36.49123267968001</v>
      </c>
      <c r="K46" s="22">
        <f t="shared" si="17"/>
        <v>43.729854519559119</v>
      </c>
    </row>
    <row r="47" spans="2:11" x14ac:dyDescent="0.2">
      <c r="B47" s="85">
        <f t="shared" si="16"/>
        <v>1436461.9664195154</v>
      </c>
      <c r="C47" s="86"/>
      <c r="D47" s="53" t="s">
        <v>43</v>
      </c>
      <c r="E47" s="53">
        <v>6</v>
      </c>
      <c r="F47" s="20">
        <f>+AVERAGE(D13:I13)</f>
        <v>37.495000000000005</v>
      </c>
      <c r="G47" s="21">
        <f t="shared" si="12"/>
        <v>48.619615328350008</v>
      </c>
      <c r="H47" s="21">
        <f t="shared" si="13"/>
        <v>47.120554538300013</v>
      </c>
      <c r="I47" s="21">
        <f t="shared" si="14"/>
        <v>39.691243265800004</v>
      </c>
      <c r="J47" s="21">
        <f t="shared" si="15"/>
        <v>36.151967541600008</v>
      </c>
      <c r="K47" s="22">
        <f t="shared" si="17"/>
        <v>43.318397305916847</v>
      </c>
    </row>
    <row r="48" spans="2:11" x14ac:dyDescent="0.2">
      <c r="B48" s="85">
        <f t="shared" si="16"/>
        <v>1426051.0770872969</v>
      </c>
      <c r="C48" s="86"/>
      <c r="D48" s="53" t="s">
        <v>44</v>
      </c>
      <c r="E48" s="53">
        <v>7</v>
      </c>
      <c r="F48" s="20">
        <f>+AVERAGE(D13:J13)</f>
        <v>37.204285714285717</v>
      </c>
      <c r="G48" s="21">
        <f t="shared" si="12"/>
        <v>48.265216493842864</v>
      </c>
      <c r="H48" s="21">
        <f t="shared" si="13"/>
        <v>46.77660571660001</v>
      </c>
      <c r="I48" s="21">
        <f t="shared" si="14"/>
        <v>39.406165685885725</v>
      </c>
      <c r="J48" s="21">
        <f t="shared" si="15"/>
        <v>35.893098191771429</v>
      </c>
      <c r="K48" s="22">
        <f t="shared" si="17"/>
        <v>43.004443264011321</v>
      </c>
    </row>
    <row r="49" spans="2:11" ht="12.75" thickBot="1" x14ac:dyDescent="0.25">
      <c r="B49" s="91">
        <f t="shared" si="16"/>
        <v>1418063.8530234513</v>
      </c>
      <c r="C49" s="92"/>
      <c r="D49" s="54" t="s">
        <v>45</v>
      </c>
      <c r="E49" s="54">
        <v>8</v>
      </c>
      <c r="F49" s="24">
        <f>+AVERAGE(D13:K13)</f>
        <v>36.981250000000003</v>
      </c>
      <c r="G49" s="25">
        <f t="shared" si="12"/>
        <v>47.993322056312508</v>
      </c>
      <c r="H49" s="25">
        <f t="shared" si="13"/>
        <v>46.512728518625003</v>
      </c>
      <c r="I49" s="25">
        <f t="shared" si="14"/>
        <v>39.187454446750003</v>
      </c>
      <c r="J49" s="25">
        <f t="shared" si="15"/>
        <v>35.694493881</v>
      </c>
      <c r="K49" s="26">
        <f t="shared" si="17"/>
        <v>42.763578031615744</v>
      </c>
    </row>
    <row r="50" spans="2:11" x14ac:dyDescent="0.2">
      <c r="B50" s="6"/>
      <c r="C50" s="44"/>
      <c r="D50" s="44"/>
      <c r="E50" s="44"/>
      <c r="F50" s="44"/>
      <c r="G50" s="44"/>
      <c r="H50" s="44"/>
      <c r="I50" s="44"/>
      <c r="J50" s="44"/>
      <c r="K50" s="7"/>
    </row>
    <row r="51" spans="2:11" ht="12.75" thickBot="1" x14ac:dyDescent="0.25">
      <c r="B51" s="6"/>
      <c r="C51" s="44"/>
      <c r="D51" s="44"/>
      <c r="E51" s="44"/>
      <c r="F51" s="44"/>
      <c r="G51" s="44"/>
      <c r="H51" s="44"/>
      <c r="I51" s="44"/>
      <c r="J51" s="44"/>
      <c r="K51" s="7"/>
    </row>
    <row r="52" spans="2:11" x14ac:dyDescent="0.2">
      <c r="B52" s="83" t="s">
        <v>31</v>
      </c>
      <c r="C52" s="84"/>
      <c r="D52" s="58" t="s">
        <v>28</v>
      </c>
      <c r="E52" s="58"/>
      <c r="F52" s="58" t="s">
        <v>29</v>
      </c>
      <c r="G52" s="58" t="s">
        <v>4</v>
      </c>
      <c r="H52" s="58" t="s">
        <v>5</v>
      </c>
      <c r="I52" s="58" t="s">
        <v>6</v>
      </c>
      <c r="J52" s="58" t="s">
        <v>7</v>
      </c>
      <c r="K52" s="28" t="s">
        <v>30</v>
      </c>
    </row>
    <row r="53" spans="2:11" x14ac:dyDescent="0.2">
      <c r="B53" s="85">
        <f>+$K$16*K53</f>
        <v>1424107.028956465</v>
      </c>
      <c r="C53" s="86"/>
      <c r="D53" s="53" t="s">
        <v>46</v>
      </c>
      <c r="E53" s="53">
        <v>2</v>
      </c>
      <c r="F53" s="20">
        <f>+AVERAGE(E13:F13)</f>
        <v>37.15</v>
      </c>
      <c r="G53" s="21">
        <f t="shared" ref="G53:G58" si="18">(((F53+0.5)*$H$6)+$H$8)*(1+$H$7)+$H$9</f>
        <v>48.199038824500001</v>
      </c>
      <c r="H53" s="21">
        <f t="shared" ref="H53:H58" si="19">(((F53+0.5)*$I$6)+$I$8)*(1+$I$7)+$I$9</f>
        <v>46.712379401</v>
      </c>
      <c r="I53" s="21">
        <f t="shared" ref="I53:I58" si="20">(((F53+0.5)*$J$6)+$J$8)*(1+$J$7)+$J$9</f>
        <v>39.352932525999996</v>
      </c>
      <c r="J53" s="21">
        <f t="shared" ref="J53:J58" si="21">(((F53+0.5)*$K$6)+$K$8)*(1+$K$7)+$K$9</f>
        <v>35.844758951999999</v>
      </c>
      <c r="K53" s="22">
        <f>+G53*$G$17+H53*$H$17+I53*$I$17+J53*$J$17</f>
        <v>42.945817939232889</v>
      </c>
    </row>
    <row r="54" spans="2:11" x14ac:dyDescent="0.2">
      <c r="B54" s="85">
        <f t="shared" ref="B54:B58" si="22">+$K$16*K54</f>
        <v>1413602.3478284611</v>
      </c>
      <c r="C54" s="86"/>
      <c r="D54" s="53" t="s">
        <v>47</v>
      </c>
      <c r="E54" s="53">
        <v>3</v>
      </c>
      <c r="F54" s="20">
        <f>+AVERAGE(E13:G13)</f>
        <v>36.856666666666662</v>
      </c>
      <c r="G54" s="21">
        <f t="shared" si="18"/>
        <v>47.8414472077</v>
      </c>
      <c r="H54" s="21">
        <f t="shared" si="19"/>
        <v>46.365331941266668</v>
      </c>
      <c r="I54" s="21">
        <f t="shared" si="20"/>
        <v>39.065286679599993</v>
      </c>
      <c r="J54" s="21">
        <f t="shared" si="21"/>
        <v>35.58355744586666</v>
      </c>
      <c r="K54" s="22">
        <f t="shared" ref="K54:K58" si="23">+G54*$G$17+H54*$H$17+I54*$I$17+J54*$J$17</f>
        <v>42.629035482535429</v>
      </c>
    </row>
    <row r="55" spans="2:11" x14ac:dyDescent="0.2">
      <c r="B55" s="85">
        <f t="shared" si="22"/>
        <v>1404231.6947767758</v>
      </c>
      <c r="C55" s="86"/>
      <c r="D55" s="53" t="s">
        <v>48</v>
      </c>
      <c r="E55" s="53">
        <v>4</v>
      </c>
      <c r="F55" s="20">
        <f>+AVERAGE(E13:H13)</f>
        <v>36.594999999999999</v>
      </c>
      <c r="G55" s="21">
        <f t="shared" si="18"/>
        <v>47.522459231349998</v>
      </c>
      <c r="H55" s="21">
        <f t="shared" si="19"/>
        <v>46.055749832299995</v>
      </c>
      <c r="I55" s="21">
        <f t="shared" si="20"/>
        <v>38.808693509800001</v>
      </c>
      <c r="J55" s="21">
        <f t="shared" si="21"/>
        <v>35.350553829599995</v>
      </c>
      <c r="K55" s="22">
        <f t="shared" si="23"/>
        <v>42.346451131958716</v>
      </c>
    </row>
    <row r="56" spans="2:11" x14ac:dyDescent="0.2">
      <c r="B56" s="85">
        <f t="shared" si="22"/>
        <v>1397033.6007765641</v>
      </c>
      <c r="C56" s="86"/>
      <c r="D56" s="53" t="s">
        <v>49</v>
      </c>
      <c r="E56" s="53">
        <v>5</v>
      </c>
      <c r="F56" s="20">
        <f>+AVERAGE(E13:I13)</f>
        <v>36.393999999999998</v>
      </c>
      <c r="G56" s="21">
        <f t="shared" si="18"/>
        <v>47.277427703020003</v>
      </c>
      <c r="H56" s="21">
        <f t="shared" si="19"/>
        <v>45.817943447959998</v>
      </c>
      <c r="I56" s="21">
        <f t="shared" si="20"/>
        <v>38.611590730960003</v>
      </c>
      <c r="J56" s="21">
        <f t="shared" si="21"/>
        <v>35.171571433919993</v>
      </c>
      <c r="K56" s="22">
        <f t="shared" si="23"/>
        <v>42.129383153108073</v>
      </c>
    </row>
    <row r="57" spans="2:11" x14ac:dyDescent="0.2">
      <c r="B57" s="85">
        <f t="shared" si="22"/>
        <v>1391458.9574961348</v>
      </c>
      <c r="C57" s="86"/>
      <c r="D57" s="53" t="s">
        <v>50</v>
      </c>
      <c r="E57" s="53">
        <v>6</v>
      </c>
      <c r="F57" s="20">
        <f>+AVERAGE(E13:J13)</f>
        <v>36.238333333333337</v>
      </c>
      <c r="G57" s="21">
        <f t="shared" si="18"/>
        <v>47.087660333650014</v>
      </c>
      <c r="H57" s="21">
        <f t="shared" si="19"/>
        <v>45.633771671033344</v>
      </c>
      <c r="I57" s="21">
        <f t="shared" si="20"/>
        <v>38.458942310200008</v>
      </c>
      <c r="J57" s="21">
        <f t="shared" si="21"/>
        <v>35.032956543733334</v>
      </c>
      <c r="K57" s="22">
        <f t="shared" si="23"/>
        <v>41.961272463019768</v>
      </c>
    </row>
    <row r="58" spans="2:11" ht="12.75" thickBot="1" x14ac:dyDescent="0.25">
      <c r="B58" s="91">
        <f t="shared" si="22"/>
        <v>1387272.4327933341</v>
      </c>
      <c r="C58" s="92"/>
      <c r="D58" s="54" t="s">
        <v>51</v>
      </c>
      <c r="E58" s="54">
        <v>7</v>
      </c>
      <c r="F58" s="24">
        <f>+AVERAGE(E13:K13)</f>
        <v>36.121428571428574</v>
      </c>
      <c r="G58" s="25">
        <f t="shared" si="18"/>
        <v>46.945146142214291</v>
      </c>
      <c r="H58" s="25">
        <f t="shared" si="19"/>
        <v>45.495459737000004</v>
      </c>
      <c r="I58" s="25">
        <f t="shared" si="20"/>
        <v>38.344304233428581</v>
      </c>
      <c r="J58" s="25">
        <f t="shared" si="21"/>
        <v>34.928857566857147</v>
      </c>
      <c r="K58" s="26">
        <f t="shared" si="23"/>
        <v>41.835022311852178</v>
      </c>
    </row>
  </sheetData>
  <autoFilter ref="D20:E20" xr:uid="{6DB3B463-431A-41DC-B99B-2211EC67236E}"/>
  <mergeCells count="32">
    <mergeCell ref="B58:C58"/>
    <mergeCell ref="D17:E17"/>
    <mergeCell ref="B52:C52"/>
    <mergeCell ref="B53:C53"/>
    <mergeCell ref="B54:C54"/>
    <mergeCell ref="B55:C55"/>
    <mergeCell ref="B56:C56"/>
    <mergeCell ref="B57:C57"/>
    <mergeCell ref="B44:C44"/>
    <mergeCell ref="B45:C45"/>
    <mergeCell ref="B46:C46"/>
    <mergeCell ref="B47:C47"/>
    <mergeCell ref="B48:C48"/>
    <mergeCell ref="B49:C49"/>
    <mergeCell ref="B36:C36"/>
    <mergeCell ref="B37:C37"/>
    <mergeCell ref="B38:C38"/>
    <mergeCell ref="B39:C39"/>
    <mergeCell ref="B42:C42"/>
    <mergeCell ref="B43:C43"/>
    <mergeCell ref="B15:E15"/>
    <mergeCell ref="C16:E16"/>
    <mergeCell ref="B32:C32"/>
    <mergeCell ref="B33:C33"/>
    <mergeCell ref="B34:C34"/>
    <mergeCell ref="B35:C35"/>
    <mergeCell ref="B11:K11"/>
    <mergeCell ref="F4:K4"/>
    <mergeCell ref="F6:G6"/>
    <mergeCell ref="F7:G7"/>
    <mergeCell ref="F8:G8"/>
    <mergeCell ref="F9:G9"/>
  </mergeCells>
  <pageMargins left="0.511811024" right="0.511811024" top="0.78740157499999996" bottom="0.78740157499999996" header="0.31496062000000002" footer="0.31496062000000002"/>
  <pageSetup paperSize="9" scale="76" orientation="portrait" r:id="rId1"/>
  <colBreaks count="1" manualBreakCount="1">
    <brk id="11" max="1048575" man="1"/>
  </colBreaks>
  <ignoredErrors>
    <ignoredError sqref="F22:F30 F33:F39 F43:F49 F53:F58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88CB-E4BE-482C-A0C0-AAC75A43F6D2}">
  <dimension ref="B3:N58"/>
  <sheetViews>
    <sheetView showGridLines="0" tabSelected="1" zoomScaleNormal="100" workbookViewId="0">
      <selection activeCell="F13" sqref="F13"/>
    </sheetView>
  </sheetViews>
  <sheetFormatPr defaultRowHeight="12" x14ac:dyDescent="0.2"/>
  <cols>
    <col min="2" max="2" width="13.5" customWidth="1"/>
    <col min="3" max="11" width="15.5" customWidth="1"/>
  </cols>
  <sheetData>
    <row r="3" spans="2:14" ht="12.75" thickBot="1" x14ac:dyDescent="0.25"/>
    <row r="4" spans="2:14" ht="18" customHeight="1" x14ac:dyDescent="0.2">
      <c r="B4" s="3"/>
      <c r="C4" s="4"/>
      <c r="D4" s="4"/>
      <c r="E4" s="5"/>
      <c r="F4" s="70" t="s">
        <v>0</v>
      </c>
      <c r="G4" s="71"/>
      <c r="H4" s="71"/>
      <c r="I4" s="71"/>
      <c r="J4" s="71"/>
      <c r="K4" s="72"/>
    </row>
    <row r="5" spans="2:14" x14ac:dyDescent="0.2">
      <c r="B5" s="6"/>
      <c r="C5" s="44"/>
      <c r="D5" s="44"/>
      <c r="E5" s="7"/>
      <c r="F5" s="50" t="s">
        <v>3</v>
      </c>
      <c r="G5" s="51"/>
      <c r="H5" s="49" t="s">
        <v>4</v>
      </c>
      <c r="I5" s="49" t="s">
        <v>5</v>
      </c>
      <c r="J5" s="49" t="s">
        <v>6</v>
      </c>
      <c r="K5" s="52" t="s">
        <v>7</v>
      </c>
    </row>
    <row r="6" spans="2:14" x14ac:dyDescent="0.2">
      <c r="B6" s="6"/>
      <c r="C6" s="44"/>
      <c r="D6" s="44"/>
      <c r="E6" s="7"/>
      <c r="F6" s="73" t="s">
        <v>9</v>
      </c>
      <c r="G6" s="74"/>
      <c r="H6" s="36">
        <v>1.1247</v>
      </c>
      <c r="I6" s="36">
        <v>1.0969</v>
      </c>
      <c r="J6" s="36">
        <v>0.92179999999999995</v>
      </c>
      <c r="K6" s="37">
        <v>0.84260000000000002</v>
      </c>
      <c r="M6" s="1"/>
      <c r="N6" s="2"/>
    </row>
    <row r="7" spans="2:14" x14ac:dyDescent="0.2">
      <c r="B7" s="6"/>
      <c r="C7" s="44"/>
      <c r="D7" s="44"/>
      <c r="E7" s="7"/>
      <c r="F7" s="75" t="s">
        <v>11</v>
      </c>
      <c r="G7" s="76"/>
      <c r="H7" s="38">
        <v>3.3579999999999999E-2</v>
      </c>
      <c r="I7" s="38">
        <v>3.2370000000000003E-2</v>
      </c>
      <c r="J7" s="38">
        <v>2.9350000000000001E-2</v>
      </c>
      <c r="K7" s="39">
        <v>2.7709999999999999E-2</v>
      </c>
    </row>
    <row r="8" spans="2:14" x14ac:dyDescent="0.2">
      <c r="B8" s="6"/>
      <c r="C8" s="44"/>
      <c r="D8" s="44"/>
      <c r="E8" s="7"/>
      <c r="F8" s="75" t="s">
        <v>13</v>
      </c>
      <c r="G8" s="76"/>
      <c r="H8" s="40">
        <v>1.339</v>
      </c>
      <c r="I8" s="40">
        <v>1.222</v>
      </c>
      <c r="J8" s="40">
        <v>1.488</v>
      </c>
      <c r="K8" s="41">
        <v>1.39</v>
      </c>
    </row>
    <row r="9" spans="2:14" ht="12.75" thickBot="1" x14ac:dyDescent="0.25">
      <c r="B9" s="8"/>
      <c r="C9" s="9"/>
      <c r="D9" s="9"/>
      <c r="E9" s="10"/>
      <c r="F9" s="77" t="s">
        <v>15</v>
      </c>
      <c r="G9" s="78"/>
      <c r="H9" s="42">
        <v>0.85</v>
      </c>
      <c r="I9" s="42">
        <v>0.85</v>
      </c>
      <c r="J9" s="42">
        <v>0.85</v>
      </c>
      <c r="K9" s="43">
        <v>0.85</v>
      </c>
    </row>
    <row r="10" spans="2:14" ht="12.75" thickBot="1" x14ac:dyDescent="0.25">
      <c r="B10" s="6"/>
      <c r="C10" s="44"/>
      <c r="D10" s="44"/>
      <c r="E10" s="44"/>
      <c r="F10" s="44"/>
      <c r="G10" s="44"/>
      <c r="H10" s="44"/>
      <c r="I10" s="44"/>
      <c r="J10" s="44"/>
      <c r="K10" s="7"/>
    </row>
    <row r="11" spans="2:14" ht="22.5" customHeight="1" x14ac:dyDescent="0.2">
      <c r="B11" s="67" t="s">
        <v>1</v>
      </c>
      <c r="C11" s="68"/>
      <c r="D11" s="68"/>
      <c r="E11" s="68"/>
      <c r="F11" s="68"/>
      <c r="G11" s="68"/>
      <c r="H11" s="68"/>
      <c r="I11" s="68"/>
      <c r="J11" s="68"/>
      <c r="K11" s="69"/>
    </row>
    <row r="12" spans="2:14" x14ac:dyDescent="0.2">
      <c r="B12" s="60" t="s">
        <v>53</v>
      </c>
      <c r="C12" s="61" t="s">
        <v>54</v>
      </c>
      <c r="D12" s="61" t="s">
        <v>55</v>
      </c>
      <c r="E12" s="61" t="s">
        <v>56</v>
      </c>
      <c r="F12" s="61" t="s">
        <v>57</v>
      </c>
      <c r="G12" s="61" t="s">
        <v>58</v>
      </c>
      <c r="H12" s="61" t="s">
        <v>59</v>
      </c>
      <c r="I12" s="61" t="s">
        <v>60</v>
      </c>
      <c r="J12" s="61" t="s">
        <v>61</v>
      </c>
      <c r="K12" s="62" t="s">
        <v>62</v>
      </c>
    </row>
    <row r="13" spans="2:14" ht="12.75" thickBot="1" x14ac:dyDescent="0.25">
      <c r="B13" s="63">
        <v>58.35</v>
      </c>
      <c r="C13" s="95">
        <v>50.25</v>
      </c>
      <c r="D13" s="95">
        <v>43.7</v>
      </c>
      <c r="E13" s="95">
        <v>38.950000000000003</v>
      </c>
      <c r="F13" s="95">
        <v>37.549999999999997</v>
      </c>
      <c r="G13" s="64">
        <v>36.270000000000003</v>
      </c>
      <c r="H13" s="64">
        <v>35.81</v>
      </c>
      <c r="I13" s="64">
        <v>35.590000000000003</v>
      </c>
      <c r="J13" s="64">
        <v>35.46</v>
      </c>
      <c r="K13" s="65">
        <v>35.42</v>
      </c>
    </row>
    <row r="14" spans="2:14" x14ac:dyDescent="0.2">
      <c r="B14" s="6"/>
      <c r="C14" s="44"/>
      <c r="D14" s="44"/>
      <c r="E14" s="44"/>
      <c r="F14" s="44"/>
      <c r="G14" s="44"/>
      <c r="H14" s="44"/>
      <c r="I14" s="44"/>
      <c r="J14" s="44"/>
      <c r="K14" s="7"/>
    </row>
    <row r="15" spans="2:14" x14ac:dyDescent="0.2">
      <c r="B15" s="87" t="s">
        <v>19</v>
      </c>
      <c r="C15" s="88"/>
      <c r="D15" s="88"/>
      <c r="E15" s="89"/>
      <c r="F15" s="11" t="s">
        <v>3</v>
      </c>
      <c r="G15" s="11" t="s">
        <v>4</v>
      </c>
      <c r="H15" s="11" t="s">
        <v>5</v>
      </c>
      <c r="I15" s="11" t="s">
        <v>6</v>
      </c>
      <c r="J15" s="11" t="s">
        <v>7</v>
      </c>
      <c r="K15" s="12" t="s">
        <v>20</v>
      </c>
    </row>
    <row r="16" spans="2:14" x14ac:dyDescent="0.2">
      <c r="B16" s="13" t="s">
        <v>22</v>
      </c>
      <c r="C16" s="90" t="s">
        <v>23</v>
      </c>
      <c r="D16" s="88"/>
      <c r="E16" s="89"/>
      <c r="F16" s="11" t="s">
        <v>64</v>
      </c>
      <c r="G16" s="14">
        <v>3751.0619999999999</v>
      </c>
      <c r="H16" s="14">
        <v>14225.037</v>
      </c>
      <c r="I16" s="14">
        <v>9845.8819999999996</v>
      </c>
      <c r="J16" s="14">
        <v>5338.5709999999999</v>
      </c>
      <c r="K16" s="66">
        <f>SUM(G16:J16)</f>
        <v>33160.551999999996</v>
      </c>
    </row>
    <row r="17" spans="2:11" x14ac:dyDescent="0.2">
      <c r="B17" s="13" t="s">
        <v>63</v>
      </c>
      <c r="C17" s="59">
        <v>503690287</v>
      </c>
      <c r="D17" s="93"/>
      <c r="E17" s="94"/>
      <c r="F17" s="11" t="s">
        <v>26</v>
      </c>
      <c r="G17" s="15">
        <f>+G16/$K$16</f>
        <v>0.11311820140991623</v>
      </c>
      <c r="H17" s="15">
        <f t="shared" ref="H17:J17" si="0">+H16/$K$16</f>
        <v>0.4289746744867215</v>
      </c>
      <c r="I17" s="15">
        <f t="shared" si="0"/>
        <v>0.29691550369849096</v>
      </c>
      <c r="J17" s="15">
        <f t="shared" si="0"/>
        <v>0.16099162040487144</v>
      </c>
      <c r="K17" s="16">
        <f>+SUM(G17:J17)</f>
        <v>1</v>
      </c>
    </row>
    <row r="18" spans="2:11" x14ac:dyDescent="0.2">
      <c r="B18" s="17"/>
      <c r="C18" s="45"/>
      <c r="D18" s="45"/>
      <c r="E18" s="45"/>
      <c r="F18" s="45"/>
      <c r="G18" s="45"/>
      <c r="H18" s="45"/>
      <c r="I18" s="45"/>
      <c r="J18" s="45"/>
      <c r="K18" s="18"/>
    </row>
    <row r="19" spans="2:11" ht="12.75" thickBot="1" x14ac:dyDescent="0.25">
      <c r="B19" s="17"/>
      <c r="C19" s="45"/>
      <c r="D19" s="45"/>
      <c r="E19" s="45"/>
      <c r="F19" s="45"/>
      <c r="G19" s="45"/>
      <c r="H19" s="45"/>
      <c r="I19" s="45"/>
      <c r="J19" s="45"/>
      <c r="K19" s="18"/>
    </row>
    <row r="20" spans="2:11" x14ac:dyDescent="0.2">
      <c r="B20" s="48" t="s">
        <v>2</v>
      </c>
      <c r="C20" s="27" t="s">
        <v>1</v>
      </c>
      <c r="D20" s="27" t="s">
        <v>28</v>
      </c>
      <c r="E20" s="27" t="s">
        <v>52</v>
      </c>
      <c r="F20" s="27" t="s">
        <v>29</v>
      </c>
      <c r="G20" s="27" t="s">
        <v>4</v>
      </c>
      <c r="H20" s="27" t="s">
        <v>5</v>
      </c>
      <c r="I20" s="27" t="s">
        <v>6</v>
      </c>
      <c r="J20" s="27" t="s">
        <v>7</v>
      </c>
      <c r="K20" s="28" t="s">
        <v>30</v>
      </c>
    </row>
    <row r="21" spans="2:11" x14ac:dyDescent="0.2">
      <c r="B21" s="19">
        <v>2022</v>
      </c>
      <c r="C21" s="20">
        <f>+B13</f>
        <v>58.35</v>
      </c>
      <c r="D21" s="29" t="s">
        <v>8</v>
      </c>
      <c r="E21" s="29">
        <v>10</v>
      </c>
      <c r="F21" s="20">
        <f>+AVERAGE(B13:K13)</f>
        <v>40.734999999999999</v>
      </c>
      <c r="G21" s="21">
        <f>(((F21+0.5)*$H$6)+$H$8)*(1+$H$7)+$H$9</f>
        <v>50.168307931109993</v>
      </c>
      <c r="H21" s="21">
        <f t="shared" ref="H21:H30" si="1">(((F21+0.5)*$I$6)+$I$8)*(1+$I$7)+$I$9</f>
        <v>48.806344476455003</v>
      </c>
      <c r="I21" s="21">
        <f t="shared" ref="I21:I30" si="2">(((F21+0.5)*$J$6)+$J$8)*(1+$J$7)+$J$9</f>
        <v>41.507701715049997</v>
      </c>
      <c r="J21" s="21">
        <f t="shared" ref="J21:J30" si="3">(((F21+0.5)*$K$6)+$K$8)*(1+$K$7)+$K$9</f>
        <v>37.985901070809994</v>
      </c>
      <c r="K21" s="22">
        <f t="shared" ref="K21:K30" si="4">+G21*$G$17+H21*$H$17+I21*$I$17+J21*$J$17</f>
        <v>45.051326423639708</v>
      </c>
    </row>
    <row r="22" spans="2:11" x14ac:dyDescent="0.2">
      <c r="B22" s="19">
        <v>2023</v>
      </c>
      <c r="C22" s="20">
        <f>+C13</f>
        <v>50.25</v>
      </c>
      <c r="D22" s="29" t="s">
        <v>10</v>
      </c>
      <c r="E22" s="29">
        <v>9</v>
      </c>
      <c r="F22" s="20">
        <f>+AVERAGE(B13:J13)</f>
        <v>41.325555555555553</v>
      </c>
      <c r="G22" s="21">
        <f>(((F22+0.5)*$H$6)+$H$8)*(1+$H$7)+$H$9</f>
        <v>50.854809527686662</v>
      </c>
      <c r="H22" s="21">
        <f t="shared" si="1"/>
        <v>49.475093516532219</v>
      </c>
      <c r="I22" s="21">
        <f t="shared" si="2"/>
        <v>42.068053206322219</v>
      </c>
      <c r="J22" s="21">
        <f t="shared" si="3"/>
        <v>38.497291736420003</v>
      </c>
      <c r="K22" s="22">
        <f t="shared" si="4"/>
        <v>45.664565308485706</v>
      </c>
    </row>
    <row r="23" spans="2:11" x14ac:dyDescent="0.2">
      <c r="B23" s="19">
        <v>2024</v>
      </c>
      <c r="C23" s="20">
        <f>+D13</f>
        <v>43.7</v>
      </c>
      <c r="D23" s="29" t="s">
        <v>12</v>
      </c>
      <c r="E23" s="29">
        <v>8</v>
      </c>
      <c r="F23" s="20">
        <f>+AVERAGE(B13:I13)</f>
        <v>42.058750000000003</v>
      </c>
      <c r="G23" s="21">
        <f t="shared" ref="G23:G30" si="5">(((F23+0.5)*$H$6)+$H$8)*(1+$H$7)+$H$9</f>
        <v>51.707124186277504</v>
      </c>
      <c r="H23" s="21">
        <f t="shared" si="1"/>
        <v>50.305367783363756</v>
      </c>
      <c r="I23" s="21">
        <f t="shared" si="2"/>
        <v>42.763748296262506</v>
      </c>
      <c r="J23" s="21">
        <f t="shared" si="3"/>
        <v>39.132200326202508</v>
      </c>
      <c r="K23" s="22">
        <f t="shared" si="4"/>
        <v>46.425921863777809</v>
      </c>
    </row>
    <row r="24" spans="2:11" x14ac:dyDescent="0.2">
      <c r="B24" s="19">
        <v>2025</v>
      </c>
      <c r="C24" s="20">
        <f>+E13</f>
        <v>38.950000000000003</v>
      </c>
      <c r="D24" s="29" t="s">
        <v>14</v>
      </c>
      <c r="E24" s="29">
        <v>7</v>
      </c>
      <c r="F24" s="20">
        <f>+AVERAGE(B13:H13)</f>
        <v>42.982857142857142</v>
      </c>
      <c r="G24" s="21">
        <f t="shared" si="5"/>
        <v>52.781368637982851</v>
      </c>
      <c r="H24" s="21">
        <f t="shared" si="1"/>
        <v>51.351832860020004</v>
      </c>
      <c r="I24" s="21">
        <f t="shared" si="2"/>
        <v>43.640591822200001</v>
      </c>
      <c r="J24" s="21">
        <f t="shared" si="3"/>
        <v>39.932429470497141</v>
      </c>
      <c r="K24" s="22">
        <f t="shared" si="4"/>
        <v>47.385524103453321</v>
      </c>
    </row>
    <row r="25" spans="2:11" x14ac:dyDescent="0.2">
      <c r="B25" s="19">
        <v>2026</v>
      </c>
      <c r="C25" s="20">
        <f>+F13</f>
        <v>37.549999999999997</v>
      </c>
      <c r="D25" s="29" t="s">
        <v>16</v>
      </c>
      <c r="E25" s="29">
        <v>6</v>
      </c>
      <c r="F25" s="20">
        <f>+AVERAGE(B13:G13)</f>
        <v>44.178333333333335</v>
      </c>
      <c r="G25" s="21">
        <f t="shared" si="5"/>
        <v>54.171070767969994</v>
      </c>
      <c r="H25" s="21">
        <f t="shared" si="1"/>
        <v>52.705598051618338</v>
      </c>
      <c r="I25" s="21">
        <f t="shared" si="2"/>
        <v>44.774925179683329</v>
      </c>
      <c r="J25" s="21">
        <f t="shared" si="3"/>
        <v>40.967650219869995</v>
      </c>
      <c r="K25" s="22">
        <f t="shared" si="4"/>
        <v>48.62691871740779</v>
      </c>
    </row>
    <row r="26" spans="2:11" x14ac:dyDescent="0.2">
      <c r="B26" s="19">
        <v>2027</v>
      </c>
      <c r="C26" s="20">
        <f>+G13</f>
        <v>36.270000000000003</v>
      </c>
      <c r="D26" s="29" t="s">
        <v>17</v>
      </c>
      <c r="E26" s="29">
        <v>5</v>
      </c>
      <c r="F26" s="20">
        <f>+AVERAGE(B13:F13)</f>
        <v>45.760000000000005</v>
      </c>
      <c r="G26" s="21">
        <f t="shared" si="5"/>
        <v>56.009706746760003</v>
      </c>
      <c r="H26" s="21">
        <f t="shared" si="1"/>
        <v>54.496687907780007</v>
      </c>
      <c r="I26" s="21">
        <f t="shared" si="2"/>
        <v>46.275697235800003</v>
      </c>
      <c r="J26" s="21">
        <f t="shared" si="3"/>
        <v>42.337292011960002</v>
      </c>
      <c r="K26" s="22">
        <f t="shared" si="4"/>
        <v>50.269337442860802</v>
      </c>
    </row>
    <row r="27" spans="2:11" x14ac:dyDescent="0.2">
      <c r="B27" s="19">
        <v>2028</v>
      </c>
      <c r="C27" s="20">
        <f>+H13</f>
        <v>35.81</v>
      </c>
      <c r="D27" s="29" t="s">
        <v>18</v>
      </c>
      <c r="E27" s="29">
        <v>4</v>
      </c>
      <c r="F27" s="20">
        <f>+AVERAGE(B13:E13)</f>
        <v>47.8125</v>
      </c>
      <c r="G27" s="21">
        <f t="shared" si="5"/>
        <v>58.395671138624998</v>
      </c>
      <c r="H27" s="21">
        <f t="shared" si="1"/>
        <v>56.820952563062498</v>
      </c>
      <c r="I27" s="21">
        <f t="shared" si="2"/>
        <v>48.223221774374998</v>
      </c>
      <c r="J27" s="21">
        <f t="shared" si="3"/>
        <v>44.114651197374997</v>
      </c>
      <c r="K27" s="22">
        <f t="shared" si="4"/>
        <v>52.400674282055085</v>
      </c>
    </row>
    <row r="28" spans="2:11" x14ac:dyDescent="0.2">
      <c r="B28" s="19">
        <v>2029</v>
      </c>
      <c r="C28" s="20">
        <f>+I13</f>
        <v>35.590000000000003</v>
      </c>
      <c r="D28" s="29" t="s">
        <v>21</v>
      </c>
      <c r="E28" s="29">
        <v>3</v>
      </c>
      <c r="F28" s="20">
        <f>+AVERAGE(B13:D13)</f>
        <v>50.766666666666673</v>
      </c>
      <c r="G28" s="21">
        <f t="shared" si="5"/>
        <v>61.829793659600007</v>
      </c>
      <c r="H28" s="21">
        <f t="shared" si="1"/>
        <v>60.166270550466677</v>
      </c>
      <c r="I28" s="21">
        <f t="shared" si="2"/>
        <v>51.026297084666673</v>
      </c>
      <c r="J28" s="21">
        <f t="shared" si="3"/>
        <v>46.672807231600004</v>
      </c>
      <c r="K28" s="22">
        <f t="shared" si="4"/>
        <v>55.468310942608788</v>
      </c>
    </row>
    <row r="29" spans="2:11" x14ac:dyDescent="0.2">
      <c r="B29" s="19">
        <v>2030</v>
      </c>
      <c r="C29" s="20">
        <f>+J13</f>
        <v>35.46</v>
      </c>
      <c r="D29" s="29" t="s">
        <v>25</v>
      </c>
      <c r="E29" s="29">
        <v>2</v>
      </c>
      <c r="F29" s="20">
        <f>+AVERAGE(B13:C13)</f>
        <v>54.3</v>
      </c>
      <c r="G29" s="21">
        <f t="shared" si="5"/>
        <v>65.937178564799979</v>
      </c>
      <c r="H29" s="21">
        <f t="shared" si="1"/>
        <v>64.167440724399995</v>
      </c>
      <c r="I29" s="21">
        <f t="shared" si="2"/>
        <v>54.378917483999992</v>
      </c>
      <c r="J29" s="21">
        <f t="shared" si="3"/>
        <v>49.732491740799993</v>
      </c>
      <c r="K29" s="22">
        <f t="shared" si="4"/>
        <v>59.137360150153945</v>
      </c>
    </row>
    <row r="30" spans="2:11" ht="12.75" thickBot="1" x14ac:dyDescent="0.25">
      <c r="B30" s="23">
        <v>2031</v>
      </c>
      <c r="C30" s="24">
        <f>+K13</f>
        <v>35.42</v>
      </c>
      <c r="D30" s="30" t="s">
        <v>27</v>
      </c>
      <c r="E30" s="30">
        <v>1</v>
      </c>
      <c r="F30" s="24">
        <f>+AVERAGE(B13)</f>
        <v>58.35</v>
      </c>
      <c r="G30" s="25">
        <f t="shared" si="5"/>
        <v>70.645171640100003</v>
      </c>
      <c r="H30" s="25">
        <f t="shared" si="1"/>
        <v>68.753687669049995</v>
      </c>
      <c r="I30" s="25">
        <f t="shared" si="2"/>
        <v>58.221779545499999</v>
      </c>
      <c r="J30" s="25">
        <f t="shared" si="3"/>
        <v>53.239582947099997</v>
      </c>
      <c r="K30" s="26">
        <f t="shared" si="4"/>
        <v>63.342921270123192</v>
      </c>
    </row>
    <row r="31" spans="2:11" ht="12.75" thickBot="1" x14ac:dyDescent="0.25">
      <c r="B31" s="6"/>
      <c r="C31" s="44"/>
      <c r="D31" s="44"/>
      <c r="E31" s="44"/>
      <c r="F31" s="44"/>
      <c r="G31" s="44"/>
      <c r="H31" s="44"/>
      <c r="I31" s="44"/>
      <c r="J31" s="44"/>
      <c r="K31" s="7"/>
    </row>
    <row r="32" spans="2:11" x14ac:dyDescent="0.2">
      <c r="B32" s="83" t="s">
        <v>31</v>
      </c>
      <c r="C32" s="84"/>
      <c r="D32" s="27" t="s">
        <v>28</v>
      </c>
      <c r="E32" s="27" t="s">
        <v>52</v>
      </c>
      <c r="F32" s="27" t="s">
        <v>29</v>
      </c>
      <c r="G32" s="27" t="s">
        <v>4</v>
      </c>
      <c r="H32" s="27" t="s">
        <v>5</v>
      </c>
      <c r="I32" s="27" t="s">
        <v>6</v>
      </c>
      <c r="J32" s="27" t="s">
        <v>7</v>
      </c>
      <c r="K32" s="28" t="s">
        <v>30</v>
      </c>
    </row>
    <row r="33" spans="2:11" x14ac:dyDescent="0.2">
      <c r="B33" s="79">
        <f>+$K$16*K33</f>
        <v>1616684.967616925</v>
      </c>
      <c r="C33" s="80"/>
      <c r="D33" s="29" t="s">
        <v>32</v>
      </c>
      <c r="E33" s="29">
        <v>3</v>
      </c>
      <c r="F33" s="20">
        <f>+AVERAGE(C13:E13)</f>
        <v>44.300000000000004</v>
      </c>
      <c r="G33" s="21">
        <f t="shared" ref="G33:G39" si="6">(((F33+0.5)*$H$6)+$H$8)*(1+$H$7)+$H$9</f>
        <v>54.312504304800001</v>
      </c>
      <c r="H33" s="21">
        <f t="shared" ref="H33:H39" si="7">(((F33+0.5)*$I$6)+$I$8)*(1+$I$7)+$I$9</f>
        <v>52.843374194400006</v>
      </c>
      <c r="I33" s="21">
        <f t="shared" ref="I33:I39" si="8">(((F33+0.5)*$J$6)+$J$8)*(1+$J$7)+$J$9</f>
        <v>44.890369184000001</v>
      </c>
      <c r="J33" s="21">
        <f t="shared" ref="J33:J39" si="9">(((F33+0.5)*$K$6)+$K$8)*(1+$K$7)+$K$9</f>
        <v>41.073007280800006</v>
      </c>
      <c r="K33" s="22">
        <f>+G33*$G$17+H33*$H$17+I33*$I$17+J33*$J$17</f>
        <v>48.753258619365724</v>
      </c>
    </row>
    <row r="34" spans="2:11" x14ac:dyDescent="0.2">
      <c r="B34" s="79">
        <f t="shared" ref="B34:B39" si="10">+$K$16*K34</f>
        <v>1558577.164196959</v>
      </c>
      <c r="C34" s="80"/>
      <c r="D34" s="29" t="s">
        <v>33</v>
      </c>
      <c r="E34" s="29">
        <v>4</v>
      </c>
      <c r="F34" s="20">
        <f>+AVERAGE(C13:F13)</f>
        <v>42.612499999999997</v>
      </c>
      <c r="G34" s="21">
        <f t="shared" si="6"/>
        <v>52.350840523424992</v>
      </c>
      <c r="H34" s="21">
        <f t="shared" si="7"/>
        <v>50.932437967462505</v>
      </c>
      <c r="I34" s="21">
        <f t="shared" si="8"/>
        <v>43.289176658374998</v>
      </c>
      <c r="J34" s="21">
        <f t="shared" si="9"/>
        <v>39.611719278174995</v>
      </c>
      <c r="K34" s="22">
        <f t="shared" ref="K34:K39" si="11">+G34*$G$17+H34*$H$17+I34*$I$17+J34*$J$17</f>
        <v>47.0009414860452</v>
      </c>
    </row>
    <row r="35" spans="2:11" x14ac:dyDescent="0.2">
      <c r="B35" s="79">
        <f t="shared" si="10"/>
        <v>1514897.3131520841</v>
      </c>
      <c r="C35" s="80"/>
      <c r="D35" s="29" t="s">
        <v>34</v>
      </c>
      <c r="E35" s="29">
        <v>5</v>
      </c>
      <c r="F35" s="20">
        <f>+AVERAGE(C13:G13)</f>
        <v>41.344000000000001</v>
      </c>
      <c r="G35" s="21">
        <f t="shared" si="6"/>
        <v>50.876250593544</v>
      </c>
      <c r="H35" s="21">
        <f t="shared" si="7"/>
        <v>49.495980128132004</v>
      </c>
      <c r="I35" s="21">
        <f t="shared" si="8"/>
        <v>42.085554306520002</v>
      </c>
      <c r="J35" s="21">
        <f t="shared" si="9"/>
        <v>38.513263674424003</v>
      </c>
      <c r="K35" s="22">
        <f t="shared" si="11"/>
        <v>45.683718206864718</v>
      </c>
    </row>
    <row r="36" spans="2:11" x14ac:dyDescent="0.2">
      <c r="B36" s="79">
        <f t="shared" si="10"/>
        <v>1483137.4529914823</v>
      </c>
      <c r="C36" s="80"/>
      <c r="D36" s="29" t="s">
        <v>35</v>
      </c>
      <c r="E36" s="29">
        <v>6</v>
      </c>
      <c r="F36" s="20">
        <f>+AVERAGE(C13:H13)</f>
        <v>40.421666666666667</v>
      </c>
      <c r="G36" s="21">
        <f t="shared" si="6"/>
        <v>49.804068137629997</v>
      </c>
      <c r="H36" s="21">
        <f t="shared" si="7"/>
        <v>48.451523725181666</v>
      </c>
      <c r="I36" s="21">
        <f t="shared" si="8"/>
        <v>41.210393868316665</v>
      </c>
      <c r="J36" s="21">
        <f t="shared" si="9"/>
        <v>37.714570557729999</v>
      </c>
      <c r="K36" s="22">
        <f t="shared" si="11"/>
        <v>44.725957909008343</v>
      </c>
    </row>
    <row r="37" spans="2:11" x14ac:dyDescent="0.2">
      <c r="B37" s="79">
        <f t="shared" si="10"/>
        <v>1459369.6191834426</v>
      </c>
      <c r="C37" s="80"/>
      <c r="D37" s="29" t="s">
        <v>36</v>
      </c>
      <c r="E37" s="29">
        <v>7</v>
      </c>
      <c r="F37" s="20">
        <f>+AVERAGE(C13:I13)</f>
        <v>39.731428571428573</v>
      </c>
      <c r="G37" s="21">
        <f t="shared" si="6"/>
        <v>49.001688835731429</v>
      </c>
      <c r="H37" s="21">
        <f t="shared" si="7"/>
        <v>47.669893513980007</v>
      </c>
      <c r="I37" s="21">
        <f t="shared" si="8"/>
        <v>40.555458117800001</v>
      </c>
      <c r="J37" s="21">
        <f t="shared" si="9"/>
        <v>37.11685995178857</v>
      </c>
      <c r="K37" s="22">
        <f t="shared" si="11"/>
        <v>44.009207662871319</v>
      </c>
    </row>
    <row r="38" spans="2:11" x14ac:dyDescent="0.2">
      <c r="B38" s="79">
        <f t="shared" si="10"/>
        <v>1440984.1872018871</v>
      </c>
      <c r="C38" s="80"/>
      <c r="D38" s="29" t="s">
        <v>37</v>
      </c>
      <c r="E38" s="29">
        <v>8</v>
      </c>
      <c r="F38" s="20">
        <f>+AVERAGE(C13:J13)</f>
        <v>39.197499999999998</v>
      </c>
      <c r="G38" s="21">
        <f t="shared" si="6"/>
        <v>48.381014263635002</v>
      </c>
      <c r="H38" s="21">
        <f t="shared" si="7"/>
        <v>47.065269247467505</v>
      </c>
      <c r="I38" s="21">
        <f t="shared" si="8"/>
        <v>40.048837413924993</v>
      </c>
      <c r="J38" s="21">
        <f t="shared" si="9"/>
        <v>36.654505335084991</v>
      </c>
      <c r="K38" s="22">
        <f t="shared" si="11"/>
        <v>43.454770813281016</v>
      </c>
    </row>
    <row r="39" spans="2:11" ht="12.75" thickBot="1" x14ac:dyDescent="0.25">
      <c r="B39" s="81">
        <f t="shared" si="10"/>
        <v>1426531.3656434398</v>
      </c>
      <c r="C39" s="82"/>
      <c r="D39" s="30" t="s">
        <v>38</v>
      </c>
      <c r="E39" s="30">
        <v>9</v>
      </c>
      <c r="F39" s="24">
        <f>+AVERAGE(C13:K13)</f>
        <v>38.777777777777779</v>
      </c>
      <c r="G39" s="25">
        <f t="shared" si="6"/>
        <v>47.893100852333333</v>
      </c>
      <c r="H39" s="25">
        <f t="shared" si="7"/>
        <v>46.589973010611111</v>
      </c>
      <c r="I39" s="25">
        <f t="shared" si="8"/>
        <v>39.650581956111111</v>
      </c>
      <c r="J39" s="25">
        <f t="shared" si="9"/>
        <v>36.291047529000004</v>
      </c>
      <c r="K39" s="26">
        <f t="shared" si="11"/>
        <v>43.018926996252652</v>
      </c>
    </row>
    <row r="40" spans="2:11" x14ac:dyDescent="0.2">
      <c r="B40" s="31"/>
      <c r="C40" s="45"/>
      <c r="D40" s="45"/>
      <c r="E40" s="45"/>
      <c r="F40" s="46"/>
      <c r="G40" s="32"/>
      <c r="H40" s="32"/>
      <c r="I40" s="32"/>
      <c r="J40" s="32"/>
      <c r="K40" s="33"/>
    </row>
    <row r="41" spans="2:11" ht="12.75" thickBot="1" x14ac:dyDescent="0.25">
      <c r="B41" s="34"/>
      <c r="C41" s="47"/>
      <c r="D41" s="47"/>
      <c r="E41" s="47"/>
      <c r="F41" s="47"/>
      <c r="G41" s="47"/>
      <c r="H41" s="47"/>
      <c r="I41" s="47"/>
      <c r="J41" s="47"/>
      <c r="K41" s="35"/>
    </row>
    <row r="42" spans="2:11" x14ac:dyDescent="0.2">
      <c r="B42" s="83" t="s">
        <v>31</v>
      </c>
      <c r="C42" s="84"/>
      <c r="D42" s="27" t="s">
        <v>28</v>
      </c>
      <c r="E42" s="27"/>
      <c r="F42" s="27" t="s">
        <v>29</v>
      </c>
      <c r="G42" s="27" t="s">
        <v>4</v>
      </c>
      <c r="H42" s="27" t="s">
        <v>5</v>
      </c>
      <c r="I42" s="27" t="s">
        <v>6</v>
      </c>
      <c r="J42" s="27" t="s">
        <v>7</v>
      </c>
      <c r="K42" s="28" t="s">
        <v>30</v>
      </c>
    </row>
    <row r="43" spans="2:11" x14ac:dyDescent="0.2">
      <c r="B43" s="85">
        <f>+$K$16*K43</f>
        <v>1514243.0623283926</v>
      </c>
      <c r="C43" s="86"/>
      <c r="D43" s="29" t="s">
        <v>39</v>
      </c>
      <c r="E43" s="29">
        <v>2</v>
      </c>
      <c r="F43" s="20">
        <f>+AVERAGE(D13:E13)</f>
        <v>41.325000000000003</v>
      </c>
      <c r="G43" s="21">
        <f t="shared" ref="G43:G49" si="12">(((F43+0.5)*$H$6)+$H$8)*(1+$H$7)+$H$9</f>
        <v>50.854163712450003</v>
      </c>
      <c r="H43" s="21">
        <f t="shared" ref="H43:H49" si="13">(((F43+0.5)*$I$6)+$I$8)*(1+$I$7)+$I$9</f>
        <v>49.474464401725001</v>
      </c>
      <c r="I43" s="21">
        <f t="shared" ref="I43:I49" si="14">(((F43+0.5)*$J$6)+$J$8)*(1+$J$7)+$J$9</f>
        <v>42.067526064749998</v>
      </c>
      <c r="J43" s="21">
        <f t="shared" ref="J43:J49" si="15">(((F43+0.5)*$K$6)+$K$8)*(1+$K$7)+$K$9</f>
        <v>38.49681065395</v>
      </c>
      <c r="K43" s="22">
        <f>+G43*$G$17+H43*$H$17+I43*$I$17+J43*$J$17</f>
        <v>45.663988413956218</v>
      </c>
    </row>
    <row r="44" spans="2:11" x14ac:dyDescent="0.2">
      <c r="B44" s="85">
        <f t="shared" ref="B44:B49" si="16">+$K$16*K44</f>
        <v>1470913.2928646158</v>
      </c>
      <c r="C44" s="86"/>
      <c r="D44" s="29" t="s">
        <v>40</v>
      </c>
      <c r="E44" s="29">
        <v>3</v>
      </c>
      <c r="F44" s="20">
        <f>+AVERAGE(D13:F13)</f>
        <v>40.06666666666667</v>
      </c>
      <c r="G44" s="21">
        <f t="shared" si="12"/>
        <v>49.391392201400002</v>
      </c>
      <c r="H44" s="21">
        <f t="shared" si="13"/>
        <v>48.04951936336667</v>
      </c>
      <c r="I44" s="21">
        <f t="shared" si="14"/>
        <v>40.87355040366667</v>
      </c>
      <c r="J44" s="21">
        <f t="shared" si="15"/>
        <v>37.407158859399999</v>
      </c>
      <c r="K44" s="22">
        <f t="shared" ref="K44:K49" si="17">+G44*$G$17+H44*$H$17+I44*$I$17+J44*$J$17</f>
        <v>44.357322304665374</v>
      </c>
    </row>
    <row r="45" spans="2:11" x14ac:dyDescent="0.2">
      <c r="B45" s="85">
        <f t="shared" si="16"/>
        <v>1438229.4468916073</v>
      </c>
      <c r="C45" s="86"/>
      <c r="D45" s="29" t="s">
        <v>41</v>
      </c>
      <c r="E45" s="29">
        <v>4</v>
      </c>
      <c r="F45" s="20">
        <f>+AVERAGE(D13:G13)</f>
        <v>39.1175</v>
      </c>
      <c r="G45" s="21">
        <f t="shared" si="12"/>
        <v>48.288016869555001</v>
      </c>
      <c r="H45" s="21">
        <f t="shared" si="13"/>
        <v>46.974676715227503</v>
      </c>
      <c r="I45" s="21">
        <f t="shared" si="14"/>
        <v>39.972929027524998</v>
      </c>
      <c r="J45" s="21">
        <f t="shared" si="15"/>
        <v>36.585229459404999</v>
      </c>
      <c r="K45" s="22">
        <f t="shared" si="17"/>
        <v>43.371698001034709</v>
      </c>
    </row>
    <row r="46" spans="2:11" x14ac:dyDescent="0.2">
      <c r="B46" s="85">
        <f t="shared" si="16"/>
        <v>1415451.1879509811</v>
      </c>
      <c r="C46" s="86"/>
      <c r="D46" s="29" t="s">
        <v>42</v>
      </c>
      <c r="E46" s="29">
        <v>5</v>
      </c>
      <c r="F46" s="20">
        <f>+AVERAGE(D13:H13)</f>
        <v>38.456000000000003</v>
      </c>
      <c r="G46" s="21">
        <f t="shared" si="12"/>
        <v>47.519044667256004</v>
      </c>
      <c r="H46" s="21">
        <f t="shared" si="13"/>
        <v>46.225589714268004</v>
      </c>
      <c r="I46" s="21">
        <f t="shared" si="14"/>
        <v>39.345261557480001</v>
      </c>
      <c r="J46" s="21">
        <f t="shared" si="15"/>
        <v>36.012404562375998</v>
      </c>
      <c r="K46" s="22">
        <f t="shared" si="17"/>
        <v>42.684789684773079</v>
      </c>
    </row>
    <row r="47" spans="2:11" x14ac:dyDescent="0.2">
      <c r="B47" s="85">
        <f t="shared" si="16"/>
        <v>1399003.092681685</v>
      </c>
      <c r="C47" s="86"/>
      <c r="D47" s="29" t="s">
        <v>43</v>
      </c>
      <c r="E47" s="29">
        <v>6</v>
      </c>
      <c r="F47" s="20">
        <f>+AVERAGE(D13:I13)</f>
        <v>37.978333333333332</v>
      </c>
      <c r="G47" s="21">
        <f t="shared" si="12"/>
        <v>46.963772726769996</v>
      </c>
      <c r="H47" s="21">
        <f t="shared" si="13"/>
        <v>45.684676803018334</v>
      </c>
      <c r="I47" s="21">
        <f t="shared" si="14"/>
        <v>38.892025233683334</v>
      </c>
      <c r="J47" s="21">
        <f t="shared" si="15"/>
        <v>35.598769854670003</v>
      </c>
      <c r="K47" s="22">
        <f t="shared" si="17"/>
        <v>42.18877576831909</v>
      </c>
    </row>
    <row r="48" spans="2:11" x14ac:dyDescent="0.2">
      <c r="B48" s="85">
        <f t="shared" si="16"/>
        <v>1386614.9599173015</v>
      </c>
      <c r="C48" s="86"/>
      <c r="D48" s="29" t="s">
        <v>44</v>
      </c>
      <c r="E48" s="29">
        <v>7</v>
      </c>
      <c r="F48" s="20">
        <f>+AVERAGE(D13:J13)</f>
        <v>37.618571428571428</v>
      </c>
      <c r="G48" s="21">
        <f t="shared" si="12"/>
        <v>46.545561231368573</v>
      </c>
      <c r="H48" s="21">
        <f t="shared" si="13"/>
        <v>45.277280028570004</v>
      </c>
      <c r="I48" s="21">
        <f t="shared" si="14"/>
        <v>38.550663412700004</v>
      </c>
      <c r="J48" s="21">
        <f t="shared" si="15"/>
        <v>35.287234592311428</v>
      </c>
      <c r="K48" s="22">
        <f t="shared" si="17"/>
        <v>41.815195353723354</v>
      </c>
    </row>
    <row r="49" spans="2:11" ht="12.75" thickBot="1" x14ac:dyDescent="0.25">
      <c r="B49" s="91">
        <f t="shared" si="16"/>
        <v>1377151.6890746213</v>
      </c>
      <c r="C49" s="92"/>
      <c r="D49" s="30" t="s">
        <v>45</v>
      </c>
      <c r="E49" s="30">
        <v>8</v>
      </c>
      <c r="F49" s="24">
        <f>+AVERAGE(D13:K13)</f>
        <v>37.34375</v>
      </c>
      <c r="G49" s="25">
        <f t="shared" si="12"/>
        <v>46.2260902726875</v>
      </c>
      <c r="H49" s="25">
        <f t="shared" si="13"/>
        <v>44.966070414468753</v>
      </c>
      <c r="I49" s="25">
        <f t="shared" si="14"/>
        <v>38.289897772812502</v>
      </c>
      <c r="J49" s="25">
        <f t="shared" si="15"/>
        <v>35.049253403312498</v>
      </c>
      <c r="K49" s="26">
        <f t="shared" si="17"/>
        <v>41.529817992011154</v>
      </c>
    </row>
    <row r="50" spans="2:11" x14ac:dyDescent="0.2">
      <c r="B50" s="6"/>
      <c r="C50" s="44"/>
      <c r="D50" s="44"/>
      <c r="E50" s="44"/>
      <c r="F50" s="44"/>
      <c r="G50" s="44"/>
      <c r="H50" s="44"/>
      <c r="I50" s="44"/>
      <c r="J50" s="44"/>
      <c r="K50" s="7"/>
    </row>
    <row r="51" spans="2:11" ht="12.75" thickBot="1" x14ac:dyDescent="0.25">
      <c r="B51" s="6"/>
      <c r="C51" s="44"/>
      <c r="D51" s="44"/>
      <c r="E51" s="44"/>
      <c r="F51" s="44"/>
      <c r="G51" s="44"/>
      <c r="H51" s="44"/>
      <c r="I51" s="44"/>
      <c r="J51" s="44"/>
      <c r="K51" s="7"/>
    </row>
    <row r="52" spans="2:11" x14ac:dyDescent="0.2">
      <c r="B52" s="83" t="s">
        <v>31</v>
      </c>
      <c r="C52" s="84"/>
      <c r="D52" s="27" t="s">
        <v>28</v>
      </c>
      <c r="E52" s="27"/>
      <c r="F52" s="27" t="s">
        <v>29</v>
      </c>
      <c r="G52" s="27" t="s">
        <v>4</v>
      </c>
      <c r="H52" s="27" t="s">
        <v>5</v>
      </c>
      <c r="I52" s="27" t="s">
        <v>6</v>
      </c>
      <c r="J52" s="27" t="s">
        <v>7</v>
      </c>
      <c r="K52" s="28" t="s">
        <v>30</v>
      </c>
    </row>
    <row r="53" spans="2:11" x14ac:dyDescent="0.2">
      <c r="B53" s="85">
        <f>+$K$16*K53</f>
        <v>1408357.73165201</v>
      </c>
      <c r="C53" s="86"/>
      <c r="D53" s="29" t="s">
        <v>46</v>
      </c>
      <c r="E53" s="29">
        <v>2</v>
      </c>
      <c r="F53" s="20">
        <f>+AVERAGE(E13:F13)</f>
        <v>38.25</v>
      </c>
      <c r="G53" s="21">
        <f t="shared" ref="G53:G58" si="18">(((F53+0.5)*$H$6)+$H$8)*(1+$H$7)+$H$9</f>
        <v>47.279576377499993</v>
      </c>
      <c r="H53" s="21">
        <f t="shared" ref="H53:H58" si="19">(((F53+0.5)*$I$6)+$I$8)*(1+$I$7)+$I$9</f>
        <v>45.992313943749998</v>
      </c>
      <c r="I53" s="21">
        <f t="shared" ref="I53:I58" si="20">(((F53+0.5)*$J$6)+$J$8)*(1+$J$7)+$J$9</f>
        <v>39.149797462499997</v>
      </c>
      <c r="J53" s="21">
        <f t="shared" ref="J53:J58" si="21">(((F53+0.5)*$K$6)+$K$8)*(1+$K$7)+$K$9</f>
        <v>35.834019182500001</v>
      </c>
      <c r="K53" s="22">
        <f>+G53*$G$17+H53*$H$17+I53*$I$17+J53*$J$17</f>
        <v>42.470877193238827</v>
      </c>
    </row>
    <row r="54" spans="2:11" x14ac:dyDescent="0.2">
      <c r="B54" s="85">
        <f t="shared" ref="B54:B58" si="22">+$K$16*K54</f>
        <v>1385631.1240922017</v>
      </c>
      <c r="C54" s="86"/>
      <c r="D54" s="29" t="s">
        <v>47</v>
      </c>
      <c r="E54" s="29">
        <v>3</v>
      </c>
      <c r="F54" s="20">
        <f>+AVERAGE(E13:G13)</f>
        <v>37.590000000000003</v>
      </c>
      <c r="G54" s="21">
        <f t="shared" si="18"/>
        <v>46.512347876340002</v>
      </c>
      <c r="H54" s="21">
        <f t="shared" si="19"/>
        <v>45.244925552770013</v>
      </c>
      <c r="I54" s="21">
        <f t="shared" si="20"/>
        <v>38.523553274699999</v>
      </c>
      <c r="J54" s="21">
        <f t="shared" si="21"/>
        <v>35.262493208140008</v>
      </c>
      <c r="K54" s="22">
        <f t="shared" ref="K54:K58" si="23">+G54*$G$17+H54*$H$17+I54*$I$17+J54*$J$17</f>
        <v>41.78552649220682</v>
      </c>
    </row>
    <row r="55" spans="2:11" x14ac:dyDescent="0.2">
      <c r="B55" s="85">
        <f t="shared" si="22"/>
        <v>1370307.8811162699</v>
      </c>
      <c r="C55" s="86"/>
      <c r="D55" s="29" t="s">
        <v>48</v>
      </c>
      <c r="E55" s="29">
        <v>4</v>
      </c>
      <c r="F55" s="20">
        <f>+AVERAGE(E13:H13)</f>
        <v>37.145000000000003</v>
      </c>
      <c r="G55" s="21">
        <f t="shared" si="18"/>
        <v>45.995049871770007</v>
      </c>
      <c r="H55" s="21">
        <f t="shared" si="19"/>
        <v>44.741004592185007</v>
      </c>
      <c r="I55" s="21">
        <f t="shared" si="20"/>
        <v>38.101312875349997</v>
      </c>
      <c r="J55" s="21">
        <f t="shared" si="21"/>
        <v>34.877146149670004</v>
      </c>
      <c r="K55" s="22">
        <f t="shared" si="23"/>
        <v>41.32343397408674</v>
      </c>
    </row>
    <row r="56" spans="2:11" x14ac:dyDescent="0.2">
      <c r="B56" s="85">
        <f t="shared" si="22"/>
        <v>1359598.8281600566</v>
      </c>
      <c r="C56" s="86"/>
      <c r="D56" s="29" t="s">
        <v>49</v>
      </c>
      <c r="E56" s="29">
        <v>5</v>
      </c>
      <c r="F56" s="20">
        <f>+AVERAGE(E13:I13)</f>
        <v>36.834000000000003</v>
      </c>
      <c r="G56" s="21">
        <f t="shared" si="18"/>
        <v>45.633522502284002</v>
      </c>
      <c r="H56" s="21">
        <f t="shared" si="19"/>
        <v>44.388826123102007</v>
      </c>
      <c r="I56" s="21">
        <f t="shared" si="20"/>
        <v>37.806219023220002</v>
      </c>
      <c r="J56" s="21">
        <f t="shared" si="21"/>
        <v>34.607836182964</v>
      </c>
      <c r="K56" s="22">
        <f t="shared" si="23"/>
        <v>41.000488416479222</v>
      </c>
    </row>
    <row r="57" spans="2:11" x14ac:dyDescent="0.2">
      <c r="B57" s="85">
        <f t="shared" si="22"/>
        <v>1351713.3840218808</v>
      </c>
      <c r="C57" s="86"/>
      <c r="D57" s="29" t="s">
        <v>50</v>
      </c>
      <c r="E57" s="29">
        <v>6</v>
      </c>
      <c r="F57" s="20">
        <f>+AVERAGE(E13:J13)</f>
        <v>36.605000000000004</v>
      </c>
      <c r="G57" s="21">
        <f t="shared" si="18"/>
        <v>45.367317461730003</v>
      </c>
      <c r="H57" s="21">
        <f t="shared" si="19"/>
        <v>44.129504999565007</v>
      </c>
      <c r="I57" s="21">
        <f t="shared" si="20"/>
        <v>37.588931267150002</v>
      </c>
      <c r="J57" s="21">
        <f t="shared" si="21"/>
        <v>34.409533988829999</v>
      </c>
      <c r="K57" s="22">
        <f t="shared" si="23"/>
        <v>40.762692491424176</v>
      </c>
    </row>
    <row r="58" spans="2:11" ht="12.75" thickBot="1" x14ac:dyDescent="0.25">
      <c r="B58" s="91">
        <f t="shared" si="22"/>
        <v>1345884.1567581631</v>
      </c>
      <c r="C58" s="92"/>
      <c r="D58" s="30" t="s">
        <v>51</v>
      </c>
      <c r="E58" s="30">
        <v>7</v>
      </c>
      <c r="F58" s="24">
        <f>+AVERAGE(E13:K13)</f>
        <v>36.43571428571429</v>
      </c>
      <c r="G58" s="25">
        <f t="shared" si="18"/>
        <v>45.170528333185715</v>
      </c>
      <c r="H58" s="25">
        <f t="shared" si="19"/>
        <v>43.937804730450004</v>
      </c>
      <c r="I58" s="25">
        <f t="shared" si="20"/>
        <v>37.428303699499999</v>
      </c>
      <c r="J58" s="25">
        <f t="shared" si="21"/>
        <v>34.262941287614289</v>
      </c>
      <c r="K58" s="26">
        <f t="shared" si="23"/>
        <v>40.586904486938678</v>
      </c>
    </row>
  </sheetData>
  <autoFilter ref="D20:E20" xr:uid="{6DB3B463-431A-41DC-B99B-2211EC67236E}"/>
  <mergeCells count="32">
    <mergeCell ref="B56:C56"/>
    <mergeCell ref="B57:C57"/>
    <mergeCell ref="B58:C58"/>
    <mergeCell ref="B11:K11"/>
    <mergeCell ref="F4:K4"/>
    <mergeCell ref="F6:G6"/>
    <mergeCell ref="B48:C48"/>
    <mergeCell ref="B49:C49"/>
    <mergeCell ref="B52:C52"/>
    <mergeCell ref="B53:C53"/>
    <mergeCell ref="B54:C54"/>
    <mergeCell ref="B55:C55"/>
    <mergeCell ref="B42:C42"/>
    <mergeCell ref="B43:C43"/>
    <mergeCell ref="B44:C44"/>
    <mergeCell ref="B45:C45"/>
    <mergeCell ref="B46:C46"/>
    <mergeCell ref="B47:C47"/>
    <mergeCell ref="B34:C34"/>
    <mergeCell ref="B35:C35"/>
    <mergeCell ref="B36:C36"/>
    <mergeCell ref="B37:C37"/>
    <mergeCell ref="B38:C38"/>
    <mergeCell ref="B39:C39"/>
    <mergeCell ref="B33:C33"/>
    <mergeCell ref="F7:G7"/>
    <mergeCell ref="F8:G8"/>
    <mergeCell ref="B15:E15"/>
    <mergeCell ref="C16:E16"/>
    <mergeCell ref="F9:G9"/>
    <mergeCell ref="B32:C32"/>
    <mergeCell ref="D17:E17"/>
  </mergeCells>
  <phoneticPr fontId="6" type="noConversion"/>
  <pageMargins left="0.511811024" right="0.511811024" top="0.78740157499999996" bottom="0.78740157499999996" header="0.31496062000000002" footer="0.31496062000000002"/>
  <pageSetup paperSize="9" scale="76" orientation="portrait" r:id="rId1"/>
  <colBreaks count="1" manualBreakCount="1">
    <brk id="11" max="1048575" man="1"/>
  </colBreaks>
  <ignoredErrors>
    <ignoredError sqref="F22:F33 F40:F54 F55:F58 F34:F3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MT</vt:lpstr>
      <vt:lpstr>AT</vt:lpstr>
      <vt:lpstr>AT!Area_de_impressao</vt:lpstr>
      <vt:lpstr>MT!Area_de_impressao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2021-05-01T11:36:46Z</cp:lastPrinted>
  <dcterms:created xsi:type="dcterms:W3CDTF">2021-05-01T11:22:19Z</dcterms:created>
  <dcterms:modified xsi:type="dcterms:W3CDTF">2021-05-05T16:05:19Z</dcterms:modified>
</cp:coreProperties>
</file>