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Touloumidis\OneDrive - imetb\Desktop\ΙΜΕΤ\Oxford\"/>
    </mc:Choice>
  </mc:AlternateContent>
  <xr:revisionPtr revIDLastSave="0" documentId="13_ncr:1_{A4D44595-EEC9-4410-A599-EBA062136E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</sheets>
  <definedNames>
    <definedName name="_xlnm._FilterDatabase" localSheetId="0" hidden="1">Φύλλο1!$B$3:$I$8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F4" i="1"/>
  <c r="E4" i="1"/>
  <c r="D4" i="1"/>
  <c r="G27" i="1" l="1"/>
  <c r="G11" i="1"/>
  <c r="G30" i="1"/>
  <c r="G18" i="1"/>
  <c r="G23" i="1"/>
  <c r="G7" i="1"/>
  <c r="G19" i="1"/>
  <c r="G14" i="1"/>
  <c r="G24" i="1"/>
  <c r="G15" i="1"/>
  <c r="G10" i="1"/>
  <c r="G22" i="1"/>
  <c r="G17" i="1"/>
  <c r="G12" i="1"/>
  <c r="G31" i="1"/>
  <c r="G26" i="1"/>
  <c r="G6" i="1"/>
  <c r="G5" i="1"/>
  <c r="G32" i="1"/>
  <c r="G16" i="1"/>
  <c r="G25" i="1"/>
  <c r="G9" i="1"/>
  <c r="G28" i="1"/>
  <c r="G20" i="1"/>
  <c r="G29" i="1"/>
  <c r="G13" i="1"/>
  <c r="G21" i="1"/>
  <c r="G8" i="1"/>
  <c r="E34" i="1"/>
  <c r="H29" i="1" s="1"/>
  <c r="G4" i="1"/>
  <c r="H16" i="1" l="1"/>
  <c r="H9" i="1"/>
  <c r="H26" i="1"/>
  <c r="H12" i="1"/>
  <c r="H28" i="1"/>
  <c r="H20" i="1"/>
  <c r="H24" i="1"/>
  <c r="H32" i="1"/>
  <c r="H17" i="1"/>
  <c r="H6" i="1"/>
  <c r="H30" i="1"/>
  <c r="H21" i="1"/>
  <c r="H18" i="1"/>
  <c r="H27" i="1"/>
  <c r="H23" i="1"/>
  <c r="H31" i="1"/>
  <c r="H7" i="1"/>
  <c r="H15" i="1"/>
  <c r="H19" i="1"/>
  <c r="H11" i="1"/>
  <c r="H5" i="1"/>
  <c r="H8" i="1"/>
  <c r="H22" i="1"/>
  <c r="H25" i="1"/>
  <c r="H13" i="1"/>
  <c r="H10" i="1"/>
  <c r="H14" i="1"/>
  <c r="G34" i="1"/>
  <c r="H4" i="1"/>
  <c r="I27" i="1" l="1"/>
  <c r="I16" i="1"/>
  <c r="I12" i="1"/>
  <c r="I14" i="1"/>
  <c r="I15" i="1"/>
  <c r="I13" i="1"/>
  <c r="I9" i="1"/>
  <c r="I5" i="1"/>
  <c r="I23" i="1"/>
  <c r="I29" i="1"/>
  <c r="I20" i="1"/>
  <c r="I31" i="1"/>
  <c r="I7" i="1"/>
  <c r="I22" i="1"/>
  <c r="I21" i="1"/>
  <c r="I10" i="1"/>
  <c r="I11" i="1"/>
  <c r="I6" i="1"/>
  <c r="I30" i="1"/>
  <c r="I24" i="1"/>
  <c r="I25" i="1"/>
  <c r="I28" i="1"/>
  <c r="I26" i="1"/>
  <c r="I17" i="1"/>
  <c r="I32" i="1"/>
  <c r="I18" i="1"/>
  <c r="I19" i="1"/>
  <c r="I8" i="1"/>
  <c r="I4" i="1"/>
  <c r="K4" i="1" l="1" a="1"/>
  <c r="S4" i="1" s="1"/>
  <c r="S5" i="1" l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K4" i="1"/>
  <c r="T4" i="1" l="1"/>
  <c r="T5" i="1"/>
  <c r="T6" i="1" l="1"/>
  <c r="T7" i="1" l="1"/>
  <c r="T8" i="1" l="1"/>
  <c r="T9" i="1" l="1"/>
  <c r="T10" i="1" l="1"/>
  <c r="T11" i="1" l="1"/>
  <c r="T12" i="1" l="1"/>
  <c r="T13" i="1" l="1"/>
  <c r="T14" i="1" l="1"/>
  <c r="T15" i="1" l="1"/>
  <c r="T16" i="1" l="1"/>
  <c r="T17" i="1" l="1"/>
  <c r="T18" i="1" l="1"/>
  <c r="T19" i="1" l="1"/>
  <c r="T20" i="1" l="1"/>
  <c r="T21" i="1" l="1"/>
  <c r="T22" i="1" l="1"/>
  <c r="T23" i="1" l="1"/>
  <c r="T24" i="1" l="1"/>
  <c r="T25" i="1" l="1"/>
  <c r="T26" i="1" l="1"/>
  <c r="T27" i="1" l="1"/>
  <c r="T28" i="1" l="1"/>
  <c r="T29" i="1" l="1"/>
  <c r="T30" i="1" l="1"/>
  <c r="T31" i="1" l="1"/>
  <c r="T32" i="1"/>
  <c r="U4" i="1" l="1"/>
  <c r="AB4" i="1" l="1"/>
  <c r="AE4" i="1"/>
  <c r="V4" i="1"/>
  <c r="W4" i="1" s="1"/>
  <c r="X4" i="1" s="1"/>
  <c r="U5" i="1"/>
  <c r="AB5" i="1" l="1"/>
  <c r="AG4" i="1"/>
  <c r="AH4" i="1" s="1"/>
  <c r="AD4" i="1" s="1"/>
  <c r="AE5" i="1"/>
  <c r="V5" i="1"/>
  <c r="U6" i="1"/>
  <c r="AB6" i="1" l="1"/>
  <c r="AE6" i="1"/>
  <c r="W5" i="1"/>
  <c r="X5" i="1" s="1"/>
  <c r="V6" i="1"/>
  <c r="U7" i="1"/>
  <c r="AB7" i="1" l="1"/>
  <c r="AE7" i="1"/>
  <c r="W6" i="1"/>
  <c r="X6" i="1" s="1"/>
  <c r="V7" i="1"/>
  <c r="U8" i="1"/>
  <c r="AB8" i="1" l="1"/>
  <c r="AE8" i="1"/>
  <c r="W7" i="1"/>
  <c r="X7" i="1" s="1"/>
  <c r="V8" i="1"/>
  <c r="U9" i="1"/>
  <c r="AB9" i="1" l="1"/>
  <c r="AE9" i="1"/>
  <c r="W8" i="1"/>
  <c r="X8" i="1" s="1"/>
  <c r="V9" i="1"/>
  <c r="U10" i="1"/>
  <c r="AB10" i="1" l="1"/>
  <c r="AE10" i="1"/>
  <c r="W9" i="1"/>
  <c r="X9" i="1" s="1"/>
  <c r="V10" i="1"/>
  <c r="U11" i="1"/>
  <c r="AB11" i="1" l="1"/>
  <c r="AE11" i="1"/>
  <c r="W10" i="1"/>
  <c r="X10" i="1" s="1"/>
  <c r="V11" i="1"/>
  <c r="U12" i="1"/>
  <c r="AB12" i="1" l="1"/>
  <c r="AE12" i="1"/>
  <c r="W11" i="1"/>
  <c r="X11" i="1" s="1"/>
  <c r="V12" i="1"/>
  <c r="U13" i="1"/>
  <c r="AB13" i="1" l="1"/>
  <c r="AE13" i="1"/>
  <c r="W12" i="1"/>
  <c r="X12" i="1" s="1"/>
  <c r="V13" i="1"/>
  <c r="U14" i="1"/>
  <c r="AB14" i="1" l="1"/>
  <c r="AE14" i="1"/>
  <c r="W13" i="1"/>
  <c r="X13" i="1" s="1"/>
  <c r="V14" i="1"/>
  <c r="U15" i="1"/>
  <c r="AB15" i="1" l="1"/>
  <c r="AE15" i="1"/>
  <c r="W14" i="1"/>
  <c r="X14" i="1" s="1"/>
  <c r="V15" i="1"/>
  <c r="U16" i="1"/>
  <c r="AB16" i="1" l="1"/>
  <c r="AE16" i="1"/>
  <c r="W15" i="1"/>
  <c r="X15" i="1" s="1"/>
  <c r="V16" i="1"/>
  <c r="U17" i="1"/>
  <c r="AB17" i="1" l="1"/>
  <c r="AE17" i="1"/>
  <c r="W16" i="1"/>
  <c r="X16" i="1" s="1"/>
  <c r="V17" i="1"/>
  <c r="U18" i="1"/>
  <c r="AB18" i="1" l="1"/>
  <c r="AE18" i="1"/>
  <c r="W17" i="1"/>
  <c r="X17" i="1" s="1"/>
  <c r="V18" i="1"/>
  <c r="U19" i="1"/>
  <c r="AB19" i="1" l="1"/>
  <c r="AE19" i="1"/>
  <c r="W18" i="1"/>
  <c r="X18" i="1" s="1"/>
  <c r="V19" i="1"/>
  <c r="U20" i="1"/>
  <c r="AB20" i="1" l="1"/>
  <c r="AE20" i="1"/>
  <c r="W19" i="1"/>
  <c r="X19" i="1" s="1"/>
  <c r="V20" i="1"/>
  <c r="U21" i="1"/>
  <c r="AB21" i="1" l="1"/>
  <c r="AE21" i="1"/>
  <c r="W20" i="1"/>
  <c r="X20" i="1" s="1"/>
  <c r="V21" i="1"/>
  <c r="U22" i="1"/>
  <c r="AE22" i="1" l="1"/>
  <c r="W21" i="1"/>
  <c r="X21" i="1" s="1"/>
  <c r="V22" i="1"/>
  <c r="U23" i="1"/>
  <c r="AB23" i="1" l="1"/>
  <c r="AE23" i="1"/>
  <c r="W22" i="1"/>
  <c r="X22" i="1" s="1"/>
  <c r="V23" i="1"/>
  <c r="U24" i="1"/>
  <c r="AB24" i="1" l="1"/>
  <c r="AE24" i="1"/>
  <c r="W23" i="1"/>
  <c r="X23" i="1" s="1"/>
  <c r="V24" i="1"/>
  <c r="U25" i="1"/>
  <c r="AB25" i="1" l="1"/>
  <c r="AE25" i="1"/>
  <c r="W24" i="1"/>
  <c r="X24" i="1" s="1"/>
  <c r="V25" i="1"/>
  <c r="U26" i="1"/>
  <c r="AB26" i="1" l="1"/>
  <c r="AE26" i="1"/>
  <c r="W25" i="1"/>
  <c r="X25" i="1" s="1"/>
  <c r="V26" i="1"/>
  <c r="U27" i="1"/>
  <c r="AB27" i="1" l="1"/>
  <c r="AE27" i="1"/>
  <c r="W26" i="1"/>
  <c r="X26" i="1" s="1"/>
  <c r="V27" i="1"/>
  <c r="U28" i="1"/>
  <c r="AB28" i="1" l="1"/>
  <c r="AE28" i="1"/>
  <c r="W27" i="1"/>
  <c r="X27" i="1" s="1"/>
  <c r="V28" i="1"/>
  <c r="U29" i="1"/>
  <c r="AB29" i="1" l="1"/>
  <c r="AE29" i="1"/>
  <c r="W28" i="1"/>
  <c r="X28" i="1" s="1"/>
  <c r="V29" i="1"/>
  <c r="U30" i="1"/>
  <c r="AB30" i="1" l="1"/>
  <c r="AE30" i="1"/>
  <c r="W29" i="1"/>
  <c r="X29" i="1" s="1"/>
  <c r="V30" i="1"/>
  <c r="U31" i="1"/>
  <c r="AB31" i="1" l="1"/>
  <c r="AE31" i="1"/>
  <c r="W30" i="1"/>
  <c r="X30" i="1" s="1"/>
  <c r="V31" i="1"/>
  <c r="U32" i="1"/>
  <c r="AB32" i="1" l="1"/>
  <c r="AL4" i="1" s="1"/>
  <c r="AE32" i="1"/>
  <c r="W31" i="1"/>
  <c r="X31" i="1" s="1"/>
  <c r="V32" i="1"/>
  <c r="W32" i="1" l="1"/>
  <c r="X32" i="1" s="1"/>
  <c r="Y4" i="1" s="1"/>
  <c r="AC4" i="1" s="1"/>
  <c r="Y5" i="1" l="1"/>
  <c r="AC5" i="1" s="1"/>
  <c r="Z4" i="1"/>
  <c r="AA4" i="1" s="1"/>
  <c r="AF5" i="1" l="1"/>
  <c r="Y6" i="1"/>
  <c r="AC6" i="1" s="1"/>
  <c r="Z5" i="1"/>
  <c r="AA5" i="1" s="1"/>
  <c r="AG5" i="1" l="1"/>
  <c r="AH5" i="1" s="1"/>
  <c r="AD5" i="1" s="1"/>
  <c r="AF6" i="1"/>
  <c r="Y7" i="1"/>
  <c r="AC7" i="1" s="1"/>
  <c r="Z6" i="1"/>
  <c r="AA6" i="1" s="1"/>
  <c r="AG6" i="1" l="1"/>
  <c r="AH6" i="1" s="1"/>
  <c r="AD6" i="1" s="1"/>
  <c r="AF7" i="1"/>
  <c r="Y8" i="1"/>
  <c r="AC8" i="1" s="1"/>
  <c r="Z7" i="1"/>
  <c r="AA7" i="1" s="1"/>
  <c r="AG7" i="1" l="1"/>
  <c r="AH7" i="1" s="1"/>
  <c r="AD7" i="1" s="1"/>
  <c r="AF8" i="1"/>
  <c r="Y9" i="1"/>
  <c r="AC9" i="1" s="1"/>
  <c r="Z8" i="1"/>
  <c r="AA8" i="1" s="1"/>
  <c r="AG8" i="1" l="1"/>
  <c r="AH8" i="1" s="1"/>
  <c r="AD8" i="1" s="1"/>
  <c r="AF9" i="1"/>
  <c r="Y10" i="1"/>
  <c r="AC10" i="1" s="1"/>
  <c r="Z9" i="1"/>
  <c r="AA9" i="1" s="1"/>
  <c r="AG9" i="1" l="1"/>
  <c r="AH9" i="1"/>
  <c r="AD9" i="1" s="1"/>
  <c r="AF10" i="1"/>
  <c r="Y11" i="1"/>
  <c r="AC11" i="1" s="1"/>
  <c r="Z10" i="1"/>
  <c r="AA10" i="1" s="1"/>
  <c r="AG10" i="1" l="1"/>
  <c r="AH10" i="1" s="1"/>
  <c r="AD10" i="1" s="1"/>
  <c r="AF11" i="1"/>
  <c r="Y12" i="1"/>
  <c r="AC12" i="1" s="1"/>
  <c r="Z11" i="1"/>
  <c r="AA11" i="1" s="1"/>
  <c r="AG11" i="1" l="1"/>
  <c r="AH11" i="1"/>
  <c r="AD11" i="1" s="1"/>
  <c r="AF12" i="1"/>
  <c r="Y13" i="1"/>
  <c r="AC13" i="1" s="1"/>
  <c r="Z12" i="1"/>
  <c r="AA12" i="1" s="1"/>
  <c r="AG12" i="1" l="1"/>
  <c r="AH12" i="1"/>
  <c r="AD12" i="1" s="1"/>
  <c r="AF13" i="1"/>
  <c r="Y14" i="1"/>
  <c r="AC14" i="1" s="1"/>
  <c r="Z13" i="1"/>
  <c r="AA13" i="1" s="1"/>
  <c r="AG13" i="1" l="1"/>
  <c r="AH13" i="1" s="1"/>
  <c r="AD13" i="1" s="1"/>
  <c r="AF14" i="1"/>
  <c r="Y15" i="1"/>
  <c r="AC15" i="1" s="1"/>
  <c r="Z14" i="1"/>
  <c r="AA14" i="1" s="1"/>
  <c r="AG14" i="1" l="1"/>
  <c r="AH14" i="1"/>
  <c r="AD14" i="1" s="1"/>
  <c r="AF15" i="1"/>
  <c r="Y16" i="1"/>
  <c r="AC16" i="1" s="1"/>
  <c r="Z15" i="1"/>
  <c r="AA15" i="1" s="1"/>
  <c r="AG15" i="1" l="1"/>
  <c r="AH15" i="1" s="1"/>
  <c r="AD15" i="1" s="1"/>
  <c r="AF16" i="1"/>
  <c r="Y17" i="1"/>
  <c r="AC17" i="1" s="1"/>
  <c r="Z16" i="1"/>
  <c r="AA16" i="1" s="1"/>
  <c r="AG16" i="1" l="1"/>
  <c r="AH16" i="1"/>
  <c r="AD16" i="1" s="1"/>
  <c r="AF17" i="1"/>
  <c r="Y18" i="1"/>
  <c r="AC18" i="1" s="1"/>
  <c r="Z17" i="1"/>
  <c r="AA17" i="1" s="1"/>
  <c r="AG17" i="1" l="1"/>
  <c r="AH17" i="1"/>
  <c r="AD17" i="1" s="1"/>
  <c r="AF18" i="1"/>
  <c r="AG18" i="1" s="1"/>
  <c r="Y19" i="1"/>
  <c r="AC19" i="1" s="1"/>
  <c r="Z18" i="1"/>
  <c r="AA18" i="1" s="1"/>
  <c r="AH18" i="1" l="1"/>
  <c r="AD18" i="1" s="1"/>
  <c r="AF19" i="1"/>
  <c r="AG19" i="1" s="1"/>
  <c r="Y20" i="1"/>
  <c r="AC20" i="1" s="1"/>
  <c r="Z19" i="1"/>
  <c r="AA19" i="1" s="1"/>
  <c r="AH19" i="1" l="1"/>
  <c r="AD19" i="1" s="1"/>
  <c r="AF20" i="1"/>
  <c r="AG20" i="1" s="1"/>
  <c r="Y21" i="1"/>
  <c r="AC21" i="1" s="1"/>
  <c r="Z20" i="1"/>
  <c r="AA20" i="1" s="1"/>
  <c r="AH20" i="1" l="1"/>
  <c r="AD20" i="1" s="1"/>
  <c r="AF21" i="1"/>
  <c r="AG21" i="1" s="1"/>
  <c r="Y22" i="1"/>
  <c r="AC22" i="1" s="1"/>
  <c r="Z21" i="1"/>
  <c r="AA21" i="1" s="1"/>
  <c r="AH21" i="1" l="1"/>
  <c r="AD21" i="1" s="1"/>
  <c r="AF22" i="1"/>
  <c r="AG22" i="1" s="1"/>
  <c r="Y23" i="1"/>
  <c r="AC23" i="1" s="1"/>
  <c r="Z22" i="1"/>
  <c r="AA22" i="1" s="1"/>
  <c r="AH22" i="1" l="1"/>
  <c r="AD22" i="1" s="1"/>
  <c r="AF23" i="1"/>
  <c r="AG23" i="1" s="1"/>
  <c r="Y24" i="1"/>
  <c r="AC24" i="1" s="1"/>
  <c r="Z23" i="1"/>
  <c r="AA23" i="1" s="1"/>
  <c r="AH23" i="1" l="1"/>
  <c r="AD23" i="1" s="1"/>
  <c r="AF24" i="1"/>
  <c r="AG24" i="1" s="1"/>
  <c r="Y25" i="1"/>
  <c r="AC25" i="1" s="1"/>
  <c r="Z24" i="1"/>
  <c r="AA24" i="1" s="1"/>
  <c r="AH24" i="1" l="1"/>
  <c r="AD24" i="1" s="1"/>
  <c r="AF25" i="1"/>
  <c r="Y26" i="1"/>
  <c r="AC26" i="1" s="1"/>
  <c r="Z25" i="1"/>
  <c r="AA25" i="1" s="1"/>
  <c r="AG25" i="1" l="1"/>
  <c r="AH25" i="1" s="1"/>
  <c r="AF26" i="1"/>
  <c r="AG26" i="1" s="1"/>
  <c r="AH26" i="1" s="1"/>
  <c r="Y27" i="1"/>
  <c r="AC27" i="1" s="1"/>
  <c r="Z26" i="1"/>
  <c r="AF27" i="1" l="1"/>
  <c r="AG27" i="1" s="1"/>
  <c r="AH27" i="1" s="1"/>
  <c r="Y28" i="1"/>
  <c r="AC28" i="1" s="1"/>
  <c r="Z27" i="1"/>
  <c r="AF28" i="1" l="1"/>
  <c r="AG28" i="1" s="1"/>
  <c r="AH28" i="1" s="1"/>
  <c r="Y29" i="1"/>
  <c r="AC29" i="1" s="1"/>
  <c r="Z28" i="1"/>
  <c r="AF29" i="1" l="1"/>
  <c r="AG29" i="1" s="1"/>
  <c r="AH29" i="1" s="1"/>
  <c r="Y30" i="1"/>
  <c r="AC30" i="1" s="1"/>
  <c r="Z29" i="1"/>
  <c r="AF30" i="1" l="1"/>
  <c r="AG30" i="1" s="1"/>
  <c r="AH30" i="1" s="1"/>
  <c r="AD30" i="1" s="1"/>
  <c r="Y31" i="1"/>
  <c r="AC31" i="1" s="1"/>
  <c r="Z30" i="1"/>
  <c r="AF31" i="1" l="1"/>
  <c r="AG31" i="1" s="1"/>
  <c r="AH31" i="1" s="1"/>
  <c r="AD31" i="1" s="1"/>
  <c r="Y32" i="1"/>
  <c r="AC32" i="1" s="1"/>
  <c r="AL5" i="1" s="1"/>
  <c r="Z31" i="1"/>
  <c r="AF32" i="1" l="1"/>
  <c r="AG32" i="1" s="1"/>
  <c r="AH32" i="1" s="1"/>
  <c r="AD32" i="1" s="1"/>
  <c r="Z32" i="1"/>
  <c r="AA26" i="1" s="1"/>
  <c r="AA27" i="1" l="1"/>
  <c r="AA32" i="1"/>
  <c r="AA28" i="1"/>
  <c r="AA31" i="1"/>
  <c r="AA30" i="1"/>
  <c r="AA29" i="1"/>
  <c r="AD25" i="1" l="1"/>
  <c r="AD29" i="1"/>
  <c r="AD26" i="1"/>
  <c r="AD28" i="1"/>
  <c r="AD27" i="1"/>
  <c r="AL6" i="1" l="1"/>
  <c r="AL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<sst xmlns="http://schemas.openxmlformats.org/spreadsheetml/2006/main" count="53" uniqueCount="45">
  <si>
    <t>A</t>
  </si>
  <si>
    <t>B</t>
  </si>
  <si>
    <t>C</t>
  </si>
  <si>
    <t>Cat</t>
  </si>
  <si>
    <t>Freq [yrs]</t>
  </si>
  <si>
    <t>Unique codes</t>
  </si>
  <si>
    <t>Units sold</t>
  </si>
  <si>
    <t>Cost per item</t>
  </si>
  <si>
    <t>ABC</t>
  </si>
  <si>
    <t>Gross Income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</si>
  <si>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</si>
  <si>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</si>
  <si>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</si>
  <si>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</si>
  <si>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</si>
  <si>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</si>
  <si>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</si>
  <si>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</si>
  <si>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</si>
  <si>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</si>
  <si>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</si>
  <si>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</si>
  <si>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</si>
  <si>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</si>
  <si>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</si>
  <si>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</si>
  <si>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</si>
  <si>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</si>
  <si>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</si>
  <si>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</si>
  <si>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</si>
  <si>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</si>
  <si>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</si>
  <si>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</si>
  <si>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</si>
  <si>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</si>
  <si>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</si>
  <si>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</si>
  <si>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</si>
  <si>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Cum1</t>
  </si>
  <si>
    <t>min</t>
  </si>
  <si>
    <t>mincheck</t>
  </si>
  <si>
    <t>Cum2</t>
  </si>
  <si>
    <t>cum3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</si>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</sst>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0" fontId="0" fillId="2" borderId="2" xfId="1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0" fontId="0" fillId="2" borderId="4" xfId="1" applyNumberFormat="1" applyFont="1" applyFill="1" applyBorder="1" applyAlignment="1">
      <alignment horizontal="center" vertical="center"/>
    </xf>
    <xf numFmtId="10" fontId="0" fillId="2" borderId="5" xfId="1" applyNumberFormat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9" fontId="0" fillId="2" borderId="6" xfId="1" applyFont="1" applyFill="1" applyBorder="1" applyAlignment="1">
      <alignment horizontal="center" vertical="center"/>
    </xf>
    <xf numFmtId="10" fontId="0" fillId="2" borderId="6" xfId="1" applyNumberFormat="1" applyFont="1" applyFill="1" applyBorder="1" applyAlignment="1">
      <alignment horizontal="center" vertical="center"/>
    </xf>
    <xf numFmtId="10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0" fontId="0" fillId="2" borderId="8" xfId="1" applyNumberFormat="1" applyFont="1" applyFill="1" applyBorder="1" applyAlignment="1">
      <alignment horizontal="center" vertical="center"/>
    </xf>
    <xf numFmtId="9" fontId="0" fillId="2" borderId="3" xfId="1" applyFont="1" applyFill="1" applyBorder="1" applyAlignment="1">
      <alignment horizontal="center" vertical="center"/>
    </xf>
    <xf numFmtId="10" fontId="0" fillId="2" borderId="3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0" fontId="0" fillId="2" borderId="10" xfId="1" applyNumberFormat="1" applyFont="1" applyFill="1" applyBorder="1" applyAlignment="1">
      <alignment horizontal="center" vertical="center"/>
    </xf>
    <xf numFmtId="9" fontId="0" fillId="2" borderId="4" xfId="1" applyFont="1" applyFill="1" applyBorder="1" applyAlignment="1">
      <alignment horizontal="center" vertical="center"/>
    </xf>
    <xf numFmtId="10" fontId="0" fillId="2" borderId="4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0" fontId="0" fillId="2" borderId="12" xfId="0" applyNumberFormat="1" applyFill="1" applyBorder="1" applyAlignment="1">
      <alignment horizontal="center" vertical="center"/>
    </xf>
    <xf numFmtId="10" fontId="0" fillId="2" borderId="13" xfId="0" applyNumberForma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0" fontId="0" fillId="2" borderId="17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L36"/>
  <sheetViews>
    <sheetView tabSelected="1" topLeftCell="A2" workbookViewId="0">
      <selection activeCell="AP18" sqref="AP18"/>
    </sheetView>
  </sheetViews>
  <sheetFormatPr defaultRowHeight="15" x14ac:dyDescent="0.25"/>
  <cols>
    <col min="1" max="1" width="3.140625" style="1" customWidth="1"/>
    <col min="2" max="9" width="8.7109375" style="1" customWidth="1"/>
    <col min="10" max="11" width="9.140625" style="1"/>
    <col min="12" max="27" width="9.140625" style="1" hidden="1" customWidth="1"/>
    <col min="28" max="30" width="0" style="1" hidden="1" customWidth="1"/>
    <col min="31" max="33" width="9.140625" style="1" hidden="1" customWidth="1"/>
    <col min="34" max="16384" width="9.140625" style="1"/>
  </cols>
  <sheetData>
    <row r="3" spans="2:38" ht="30.75" thickBot="1" x14ac:dyDescent="0.3">
      <c r="B3" s="2" t="s">
        <v>3</v>
      </c>
      <c r="C3" s="2" t="s">
        <v>5</v>
      </c>
      <c r="D3" s="2" t="s">
        <v>4</v>
      </c>
      <c r="E3" s="2" t="s">
        <v>6</v>
      </c>
      <c r="F3" s="2" t="s">
        <v>7</v>
      </c>
      <c r="G3" s="2" t="s">
        <v>9</v>
      </c>
      <c r="H3" s="2"/>
      <c r="I3" s="2" t="s">
        <v>8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9</v>
      </c>
      <c r="Q3" s="2"/>
      <c r="R3" s="2" t="s">
        <v>8</v>
      </c>
      <c r="S3" s="2" t="s">
        <v>39</v>
      </c>
      <c r="T3" s="2" t="s">
        <v>40</v>
      </c>
      <c r="U3" s="2" t="s">
        <v>41</v>
      </c>
      <c r="V3" s="2"/>
      <c r="W3" s="2" t="s">
        <v>42</v>
      </c>
      <c r="X3" s="2" t="s">
        <v>40</v>
      </c>
      <c r="Y3" s="2"/>
      <c r="Z3" s="2" t="s">
        <v>43</v>
      </c>
      <c r="AH3" s="2"/>
    </row>
    <row r="4" spans="2:38" ht="15.75" thickTop="1" x14ac:dyDescent="0.25">
      <c r="B4" s="6" t="s">
        <v>10</v>
      </c>
      <c r="C4" s="6">
        <f ca="1">RANDBETWEEN(150, 1500)</f>
        <v>1004</v>
      </c>
      <c r="D4" s="6">
        <f ca="1">RANDBETWEEN(1, 10)</f>
        <v>6</v>
      </c>
      <c r="E4" s="6">
        <f ca="1">RANDBETWEEN(20, 150)</f>
        <v>53</v>
      </c>
      <c r="F4" s="6">
        <f ca="1">RANDBETWEEN(15, 60)</f>
        <v>51</v>
      </c>
      <c r="G4" s="6">
        <f ca="1">E4*F4</f>
        <v>2703</v>
      </c>
      <c r="H4" s="7">
        <f ca="1">E4/$E$34</f>
        <v>2.2553191489361701E-2</v>
      </c>
      <c r="I4" s="7">
        <f ca="1">G4/$G$34</f>
        <v>3.1703769734218491E-2</v>
      </c>
      <c r="K4" s="12" t="str" cm="1">
        <f t="array" aca="1" ref="K4:R32" ca="1">_xlfn._xlws.SORT(B4:I32, 8, -1)</f>
        <v>A22</v>
      </c>
      <c r="L4" s="13">
        <f ca="1"/>
        <v>1473</v>
      </c>
      <c r="M4" s="13">
        <f ca="1"/>
        <v>6</v>
      </c>
      <c r="N4" s="13">
        <f ca="1"/>
        <v>134</v>
      </c>
      <c r="O4" s="13">
        <f ca="1"/>
        <v>47</v>
      </c>
      <c r="P4" s="13">
        <f ca="1"/>
        <v>6298</v>
      </c>
      <c r="Q4" s="14">
        <f ca="1"/>
        <v>5.7021276595744678E-2</v>
      </c>
      <c r="R4" s="15">
        <f ca="1"/>
        <v>7.3869900771775077E-2</v>
      </c>
      <c r="S4" s="16">
        <f ca="1">R4</f>
        <v>7.3869900771775077E-2</v>
      </c>
      <c r="T4" s="14">
        <f ca="1">ABS(0.8-S4)</f>
        <v>0.72613009922822491</v>
      </c>
      <c r="U4" s="13">
        <f t="shared" ref="U4:U6" ca="1" si="0">IF(OR(T4=MIN($T$4:$T$32), U3 = 1), 1, 0)</f>
        <v>0</v>
      </c>
      <c r="V4" s="15">
        <f ca="1">IF(AND(U4= 1, U3 = 1), R4, 0)</f>
        <v>0</v>
      </c>
      <c r="W4" s="16">
        <f ca="1">V4</f>
        <v>0</v>
      </c>
      <c r="X4" s="14">
        <f ca="1">ABS(0.15-W4)</f>
        <v>0.15</v>
      </c>
      <c r="Y4" s="13">
        <f ca="1">IF(OR(X4=MIN($X$4:$X$32), Y3 = 1), 1, 0)</f>
        <v>0</v>
      </c>
      <c r="Z4" s="15">
        <f ca="1">IF(AND(Y4= 1, Y3 = 1), V4, 0)</f>
        <v>0</v>
      </c>
      <c r="AA4" s="15">
        <f ca="1">IF(AND(Z4&gt;0, Z3&gt;0), SUM($Z$4:$Z$32), 0)</f>
        <v>0</v>
      </c>
      <c r="AB4" s="14" t="str">
        <f ca="1">IF(AND(U4=1, U3=0), S4, "")</f>
        <v/>
      </c>
      <c r="AC4" s="14" t="str">
        <f ca="1">IF(AND(U4=1, Y4=1, Y3=0), W4, "")</f>
        <v/>
      </c>
      <c r="AD4" s="15" t="str">
        <f ca="1">IF(AND(AH4="C", AH3="B"), MAX($AA$4:$AA$32), "")</f>
        <v/>
      </c>
      <c r="AE4" s="13" t="str">
        <f ca="1">IF(U4=0, "A")</f>
        <v>A</v>
      </c>
      <c r="AF4" s="13"/>
      <c r="AG4" s="13" t="str">
        <f ca="1">IF(AND(NOT(AE4="A"), NOT(AF4= "B")), "C", "")</f>
        <v/>
      </c>
      <c r="AH4" s="17" t="str">
        <f ca="1">IF(AE4="A", "A", IF(AF4= "B", "B", IF(AG4="C", "C")))</f>
        <v>A</v>
      </c>
      <c r="AK4" s="28" t="s">
        <v>0</v>
      </c>
      <c r="AL4" s="26">
        <f ca="1">AVERAGE(AB4:AB32)</f>
        <v>0.7963475568275119</v>
      </c>
    </row>
    <row r="5" spans="2:38" x14ac:dyDescent="0.25">
      <c r="B5" s="8" t="s">
        <v>11</v>
      </c>
      <c r="C5" s="8">
        <f t="shared" ref="C5:C32" ca="1" si="1">RANDBETWEEN(150, 1500)</f>
        <v>1221</v>
      </c>
      <c r="D5" s="8">
        <f t="shared" ref="D5:D32" ca="1" si="2">RANDBETWEEN(1, 10)</f>
        <v>8</v>
      </c>
      <c r="E5" s="8">
        <f t="shared" ref="E5:E32" ca="1" si="3">RANDBETWEEN(20, 150)</f>
        <v>132</v>
      </c>
      <c r="F5" s="8">
        <f t="shared" ref="F5:F32" ca="1" si="4">RANDBETWEEN(15, 60)</f>
        <v>46</v>
      </c>
      <c r="G5" s="8">
        <f ca="1">E5*F5</f>
        <v>6072</v>
      </c>
      <c r="H5" s="9">
        <f ca="1">E5/$E$34</f>
        <v>5.6170212765957447E-2</v>
      </c>
      <c r="I5" s="9">
        <f ca="1">G5/$G$34</f>
        <v>7.1219123132140086E-2</v>
      </c>
      <c r="K5" s="18" t="str">
        <f ca="1"/>
        <v>A2</v>
      </c>
      <c r="L5" s="8">
        <f ca="1"/>
        <v>1221</v>
      </c>
      <c r="M5" s="8">
        <f ca="1"/>
        <v>8</v>
      </c>
      <c r="N5" s="8">
        <f ca="1"/>
        <v>132</v>
      </c>
      <c r="O5" s="8">
        <f ca="1"/>
        <v>46</v>
      </c>
      <c r="P5" s="8">
        <f ca="1"/>
        <v>6072</v>
      </c>
      <c r="Q5" s="19">
        <f ca="1"/>
        <v>5.6170212765957447E-2</v>
      </c>
      <c r="R5" s="9">
        <f ca="1"/>
        <v>7.1219123132140086E-2</v>
      </c>
      <c r="S5" s="20">
        <f t="shared" ref="S5:S32" ca="1" si="5">R5+S4</f>
        <v>0.14508902390391515</v>
      </c>
      <c r="T5" s="19">
        <f t="shared" ref="T5:T32" ca="1" si="6">ABS(0.8-S5)</f>
        <v>0.65491097609608495</v>
      </c>
      <c r="U5" s="8">
        <f t="shared" ca="1" si="0"/>
        <v>0</v>
      </c>
      <c r="V5" s="9">
        <f t="shared" ref="V5:V32" ca="1" si="7">IF(AND(U5= 1, U4 = 1), R5, 0)</f>
        <v>0</v>
      </c>
      <c r="W5" s="20">
        <f t="shared" ref="W5:W32" ca="1" si="8">V5+W4</f>
        <v>0</v>
      </c>
      <c r="X5" s="19">
        <f t="shared" ref="X5:X32" ca="1" si="9">ABS(0.15-W5)</f>
        <v>0.15</v>
      </c>
      <c r="Y5" s="8">
        <f t="shared" ref="Y5:Y32" ca="1" si="10">IF(OR(X5=MIN($X$4:$X$32), Y4 = 1), 1, 0)</f>
        <v>0</v>
      </c>
      <c r="Z5" s="9">
        <f t="shared" ref="Z5:Z32" ca="1" si="11">IF(AND(Y5= 1, Y4 = 1), V5, 0)</f>
        <v>0</v>
      </c>
      <c r="AA5" s="9">
        <f t="shared" ref="AA5:AA32" ca="1" si="12">IF(AND(Z5&gt;0, Z4&gt;0), SUM($Z$4:$Z$32), 0)</f>
        <v>0</v>
      </c>
      <c r="AB5" s="19" t="str">
        <f ca="1">IF(AND(U5=1, U4=0), S5, "")</f>
        <v/>
      </c>
      <c r="AC5" s="19" t="str">
        <f ca="1">IF(AND(U5=1, Y5=1, Y4=0), W5, "")</f>
        <v/>
      </c>
      <c r="AD5" s="9" t="str">
        <f ca="1">IF(AND(AH5="C", AH4="B"), MAX($AA$4:$AA$32), "")</f>
        <v/>
      </c>
      <c r="AE5" s="8" t="str">
        <f t="shared" ref="AE5:AE32" ca="1" si="13">IF(OR(AND(U4=0,U5=0), AND(U4=0,U5=1)), "A", "")</f>
        <v>A</v>
      </c>
      <c r="AF5" s="8" t="str">
        <f ca="1">IF(AND(U5=1, Y5=0, U4=1), "B", "")</f>
        <v/>
      </c>
      <c r="AG5" s="8" t="str">
        <f t="shared" ref="AG5:AG32" ca="1" si="14">IF(AND(NOT(AE5="A"), NOT(AF5= "B")), "C", "")</f>
        <v/>
      </c>
      <c r="AH5" s="21" t="str">
        <f t="shared" ref="AH5:AH32" ca="1" si="15">IF(AE5="A", "A", IF(AF5= "B", "B", IF(AG5="C", "C")))</f>
        <v>A</v>
      </c>
      <c r="AK5" s="29" t="s">
        <v>1</v>
      </c>
      <c r="AL5" s="27">
        <f ca="1">AVERAGE(AC4:AC32)</f>
        <v>0.15460132773464075</v>
      </c>
    </row>
    <row r="6" spans="2:38" x14ac:dyDescent="0.25">
      <c r="B6" s="8" t="s">
        <v>12</v>
      </c>
      <c r="C6" s="8">
        <f t="shared" ca="1" si="1"/>
        <v>533</v>
      </c>
      <c r="D6" s="8">
        <f t="shared" ca="1" si="2"/>
        <v>8</v>
      </c>
      <c r="E6" s="8">
        <f t="shared" ca="1" si="3"/>
        <v>146</v>
      </c>
      <c r="F6" s="8">
        <f t="shared" ca="1" si="4"/>
        <v>27</v>
      </c>
      <c r="G6" s="8">
        <f ca="1">E6*F6</f>
        <v>3942</v>
      </c>
      <c r="H6" s="9">
        <f ca="1">E6/$E$34</f>
        <v>6.2127659574468086E-2</v>
      </c>
      <c r="I6" s="9">
        <f ca="1">G6/$G$34</f>
        <v>4.623613033381032E-2</v>
      </c>
      <c r="K6" s="18" t="str">
        <f ca="1"/>
        <v>A5</v>
      </c>
      <c r="L6" s="8">
        <f ca="1"/>
        <v>470</v>
      </c>
      <c r="M6" s="8">
        <f ca="1"/>
        <v>9</v>
      </c>
      <c r="N6" s="8">
        <f ca="1"/>
        <v>99</v>
      </c>
      <c r="O6" s="8">
        <f ca="1"/>
        <v>56</v>
      </c>
      <c r="P6" s="8">
        <f ca="1"/>
        <v>5544</v>
      </c>
      <c r="Q6" s="19">
        <f ca="1"/>
        <v>4.2127659574468082E-2</v>
      </c>
      <c r="R6" s="9">
        <f ca="1"/>
        <v>6.5026155903258345E-2</v>
      </c>
      <c r="S6" s="20">
        <f t="shared" ca="1" si="5"/>
        <v>0.21011517980717348</v>
      </c>
      <c r="T6" s="19">
        <f t="shared" ca="1" si="6"/>
        <v>0.58988482019282662</v>
      </c>
      <c r="U6" s="8">
        <f t="shared" ca="1" si="0"/>
        <v>0</v>
      </c>
      <c r="V6" s="9">
        <f t="shared" ca="1" si="7"/>
        <v>0</v>
      </c>
      <c r="W6" s="20">
        <f t="shared" ca="1" si="8"/>
        <v>0</v>
      </c>
      <c r="X6" s="19">
        <f t="shared" ca="1" si="9"/>
        <v>0.15</v>
      </c>
      <c r="Y6" s="8">
        <f t="shared" ca="1" si="10"/>
        <v>0</v>
      </c>
      <c r="Z6" s="9">
        <f t="shared" ca="1" si="11"/>
        <v>0</v>
      </c>
      <c r="AA6" s="9">
        <f t="shared" ca="1" si="12"/>
        <v>0</v>
      </c>
      <c r="AB6" s="19" t="str">
        <f ca="1">IF(AND(U6=1, U5=0), S6, "")</f>
        <v/>
      </c>
      <c r="AC6" s="19" t="str">
        <f ca="1">IF(AND(U6=1, Y6=1, Y5=0), W6, "")</f>
        <v/>
      </c>
      <c r="AD6" s="9" t="str">
        <f ca="1">IF(AND(AH6="C", AH5="B"), MAX($AA$4:$AA$32), "")</f>
        <v/>
      </c>
      <c r="AE6" s="8" t="str">
        <f t="shared" ca="1" si="13"/>
        <v>A</v>
      </c>
      <c r="AF6" s="8" t="str">
        <f t="shared" ref="AF6:AF32" ca="1" si="16">IF(AND(U6=1, Y6=0, U5=1), "B", "")</f>
        <v/>
      </c>
      <c r="AG6" s="8" t="str">
        <f t="shared" ca="1" si="14"/>
        <v/>
      </c>
      <c r="AH6" s="21" t="str">
        <f t="shared" ca="1" si="15"/>
        <v>A</v>
      </c>
      <c r="AK6" s="31" t="s">
        <v>2</v>
      </c>
      <c r="AL6" s="32">
        <f ca="1">AVERAGE(AD4:AD32)</f>
        <v>4.9051115437847473E-2</v>
      </c>
    </row>
    <row r="7" spans="2:38" x14ac:dyDescent="0.25">
      <c r="B7" s="8" t="s">
        <v>13</v>
      </c>
      <c r="C7" s="8">
        <f t="shared" ca="1" si="1"/>
        <v>1422</v>
      </c>
      <c r="D7" s="8">
        <f t="shared" ca="1" si="2"/>
        <v>9</v>
      </c>
      <c r="E7" s="8">
        <f t="shared" ca="1" si="3"/>
        <v>26</v>
      </c>
      <c r="F7" s="8">
        <f t="shared" ca="1" si="4"/>
        <v>15</v>
      </c>
      <c r="G7" s="8">
        <f ca="1">E7*F7</f>
        <v>390</v>
      </c>
      <c r="H7" s="9">
        <f ca="1">E7/$E$34</f>
        <v>1.1063829787234043E-2</v>
      </c>
      <c r="I7" s="9">
        <f ca="1">G7/$G$34</f>
        <v>4.5743507940603813E-3</v>
      </c>
      <c r="K7" s="18" t="str">
        <f ca="1"/>
        <v>A7</v>
      </c>
      <c r="L7" s="8">
        <f ca="1"/>
        <v>259</v>
      </c>
      <c r="M7" s="8">
        <f ca="1"/>
        <v>1</v>
      </c>
      <c r="N7" s="8">
        <f ca="1"/>
        <v>98</v>
      </c>
      <c r="O7" s="8">
        <f ca="1"/>
        <v>56</v>
      </c>
      <c r="P7" s="8">
        <f ca="1"/>
        <v>5488</v>
      </c>
      <c r="Q7" s="19">
        <f ca="1"/>
        <v>4.170212765957447E-2</v>
      </c>
      <c r="R7" s="9">
        <f ca="1"/>
        <v>6.4369326045649669E-2</v>
      </c>
      <c r="S7" s="20">
        <f t="shared" ca="1" si="5"/>
        <v>0.27448450585282314</v>
      </c>
      <c r="T7" s="19">
        <f t="shared" ca="1" si="6"/>
        <v>0.52551549414717691</v>
      </c>
      <c r="U7" s="8">
        <f ca="1">IF(OR(T7=MIN($T$4:$T$32), U6 = 1), 1, 0)</f>
        <v>0</v>
      </c>
      <c r="V7" s="9">
        <f t="shared" ca="1" si="7"/>
        <v>0</v>
      </c>
      <c r="W7" s="20">
        <f t="shared" ca="1" si="8"/>
        <v>0</v>
      </c>
      <c r="X7" s="19">
        <f t="shared" ca="1" si="9"/>
        <v>0.15</v>
      </c>
      <c r="Y7" s="8">
        <f t="shared" ca="1" si="10"/>
        <v>0</v>
      </c>
      <c r="Z7" s="9">
        <f t="shared" ca="1" si="11"/>
        <v>0</v>
      </c>
      <c r="AA7" s="9">
        <f t="shared" ca="1" si="12"/>
        <v>0</v>
      </c>
      <c r="AB7" s="19" t="str">
        <f ca="1">IF(AND(U7=1, U6=0), S7, "")</f>
        <v/>
      </c>
      <c r="AC7" s="19" t="str">
        <f ca="1">IF(AND(U7=1, Y7=1, Y6=0), W7, "")</f>
        <v/>
      </c>
      <c r="AD7" s="9" t="str">
        <f ca="1">IF(AND(AH7="C", AH6="B"), MAX($AA$4:$AA$32), "")</f>
        <v/>
      </c>
      <c r="AE7" s="8" t="str">
        <f t="shared" ca="1" si="13"/>
        <v>A</v>
      </c>
      <c r="AF7" s="8" t="str">
        <f t="shared" ca="1" si="16"/>
        <v/>
      </c>
      <c r="AG7" s="8" t="str">
        <f t="shared" ca="1" si="14"/>
        <v/>
      </c>
      <c r="AH7" s="21" t="str">
        <f t="shared" ca="1" si="15"/>
        <v>A</v>
      </c>
      <c r="AL7" s="5">
        <f ca="1">SUM(AL4:AL6)</f>
        <v>1.0000000000000002</v>
      </c>
    </row>
    <row r="8" spans="2:38" x14ac:dyDescent="0.25">
      <c r="B8" s="8" t="s">
        <v>14</v>
      </c>
      <c r="C8" s="8">
        <f t="shared" ca="1" si="1"/>
        <v>470</v>
      </c>
      <c r="D8" s="8">
        <f t="shared" ca="1" si="2"/>
        <v>9</v>
      </c>
      <c r="E8" s="8">
        <f t="shared" ca="1" si="3"/>
        <v>99</v>
      </c>
      <c r="F8" s="8">
        <f t="shared" ca="1" si="4"/>
        <v>56</v>
      </c>
      <c r="G8" s="8">
        <f ca="1">E8*F8</f>
        <v>5544</v>
      </c>
      <c r="H8" s="9">
        <f ca="1">E8/$E$34</f>
        <v>4.2127659574468082E-2</v>
      </c>
      <c r="I8" s="9">
        <f ca="1">G8/$G$34</f>
        <v>6.5026155903258345E-2</v>
      </c>
      <c r="K8" s="18" t="str">
        <f ca="1"/>
        <v>A18</v>
      </c>
      <c r="L8" s="8">
        <f ca="1"/>
        <v>516</v>
      </c>
      <c r="M8" s="8">
        <f ca="1"/>
        <v>9</v>
      </c>
      <c r="N8" s="8">
        <f ca="1"/>
        <v>93</v>
      </c>
      <c r="O8" s="8">
        <f ca="1"/>
        <v>57</v>
      </c>
      <c r="P8" s="8">
        <f ca="1"/>
        <v>5301</v>
      </c>
      <c r="Q8" s="19">
        <f ca="1"/>
        <v>3.9574468085106382E-2</v>
      </c>
      <c r="R8" s="9">
        <f ca="1"/>
        <v>6.2175983485420722E-2</v>
      </c>
      <c r="S8" s="20">
        <f t="shared" ca="1" si="5"/>
        <v>0.33666048933824388</v>
      </c>
      <c r="T8" s="19">
        <f t="shared" ca="1" si="6"/>
        <v>0.46333951066175616</v>
      </c>
      <c r="U8" s="8">
        <f t="shared" ref="U8:U32" ca="1" si="17">IF(OR(T8=MIN($T$4:$T$32), U7 = 1), 1, 0)</f>
        <v>0</v>
      </c>
      <c r="V8" s="9">
        <f t="shared" ca="1" si="7"/>
        <v>0</v>
      </c>
      <c r="W8" s="20">
        <f t="shared" ca="1" si="8"/>
        <v>0</v>
      </c>
      <c r="X8" s="19">
        <f t="shared" ca="1" si="9"/>
        <v>0.15</v>
      </c>
      <c r="Y8" s="8">
        <f t="shared" ca="1" si="10"/>
        <v>0</v>
      </c>
      <c r="Z8" s="9">
        <f t="shared" ca="1" si="11"/>
        <v>0</v>
      </c>
      <c r="AA8" s="9">
        <f t="shared" ca="1" si="12"/>
        <v>0</v>
      </c>
      <c r="AB8" s="19" t="str">
        <f ca="1">IF(AND(U8=1, U7=0), S8, "")</f>
        <v/>
      </c>
      <c r="AC8" s="19" t="str">
        <f ca="1">IF(AND(U8=1, Y8=1, Y7=0), W8, "")</f>
        <v/>
      </c>
      <c r="AD8" s="9" t="str">
        <f ca="1">IF(AND(AH8="C", AH7="B"), MAX($AA$4:$AA$32), "")</f>
        <v/>
      </c>
      <c r="AE8" s="8" t="str">
        <f t="shared" ca="1" si="13"/>
        <v>A</v>
      </c>
      <c r="AF8" s="8" t="str">
        <f t="shared" ca="1" si="16"/>
        <v/>
      </c>
      <c r="AG8" s="8" t="str">
        <f t="shared" ca="1" si="14"/>
        <v/>
      </c>
      <c r="AH8" s="21" t="str">
        <f t="shared" ca="1" si="15"/>
        <v>A</v>
      </c>
    </row>
    <row r="9" spans="2:38" x14ac:dyDescent="0.25">
      <c r="B9" s="8" t="s">
        <v>15</v>
      </c>
      <c r="C9" s="8">
        <f t="shared" ca="1" si="1"/>
        <v>967</v>
      </c>
      <c r="D9" s="8">
        <f t="shared" ca="1" si="2"/>
        <v>5</v>
      </c>
      <c r="E9" s="8">
        <f t="shared" ca="1" si="3"/>
        <v>86</v>
      </c>
      <c r="F9" s="8">
        <f t="shared" ca="1" si="4"/>
        <v>27</v>
      </c>
      <c r="G9" s="8">
        <f ca="1">E9*F9</f>
        <v>2322</v>
      </c>
      <c r="H9" s="9">
        <f ca="1">E9/$E$34</f>
        <v>3.6595744680851063E-2</v>
      </c>
      <c r="I9" s="9">
        <f ca="1">G9/$G$34</f>
        <v>2.7234980881559501E-2</v>
      </c>
      <c r="K9" s="18" t="str">
        <f ca="1"/>
        <v>A28</v>
      </c>
      <c r="L9" s="8">
        <f ca="1"/>
        <v>1337</v>
      </c>
      <c r="M9" s="8">
        <f ca="1"/>
        <v>5</v>
      </c>
      <c r="N9" s="8">
        <f ca="1"/>
        <v>118</v>
      </c>
      <c r="O9" s="8">
        <f ca="1"/>
        <v>43</v>
      </c>
      <c r="P9" s="8">
        <f ca="1"/>
        <v>5074</v>
      </c>
      <c r="Q9" s="19">
        <f ca="1"/>
        <v>5.0212765957446809E-2</v>
      </c>
      <c r="R9" s="9">
        <f ca="1"/>
        <v>5.9513476741185581E-2</v>
      </c>
      <c r="S9" s="20">
        <f t="shared" ca="1" si="5"/>
        <v>0.39617396607942945</v>
      </c>
      <c r="T9" s="19">
        <f t="shared" ca="1" si="6"/>
        <v>0.40382603392057059</v>
      </c>
      <c r="U9" s="8">
        <f t="shared" ca="1" si="17"/>
        <v>0</v>
      </c>
      <c r="V9" s="9">
        <f t="shared" ca="1" si="7"/>
        <v>0</v>
      </c>
      <c r="W9" s="20">
        <f t="shared" ca="1" si="8"/>
        <v>0</v>
      </c>
      <c r="X9" s="19">
        <f t="shared" ca="1" si="9"/>
        <v>0.15</v>
      </c>
      <c r="Y9" s="8">
        <f t="shared" ca="1" si="10"/>
        <v>0</v>
      </c>
      <c r="Z9" s="9">
        <f t="shared" ca="1" si="11"/>
        <v>0</v>
      </c>
      <c r="AA9" s="9">
        <f t="shared" ca="1" si="12"/>
        <v>0</v>
      </c>
      <c r="AB9" s="19" t="str">
        <f ca="1">IF(AND(U9=1, U8=0), S9, "")</f>
        <v/>
      </c>
      <c r="AC9" s="19" t="str">
        <f ca="1">IF(AND(U9=1, Y9=1, Y8=0), W9, "")</f>
        <v/>
      </c>
      <c r="AD9" s="9" t="str">
        <f ca="1">IF(AND(AH9="C", AH8="B"), MAX($AA$4:$AA$32), "")</f>
        <v/>
      </c>
      <c r="AE9" s="8" t="str">
        <f t="shared" ca="1" si="13"/>
        <v>A</v>
      </c>
      <c r="AF9" s="8" t="str">
        <f t="shared" ca="1" si="16"/>
        <v/>
      </c>
      <c r="AG9" s="8" t="str">
        <f t="shared" ca="1" si="14"/>
        <v/>
      </c>
      <c r="AH9" s="21" t="str">
        <f t="shared" ca="1" si="15"/>
        <v>A</v>
      </c>
    </row>
    <row r="10" spans="2:38" x14ac:dyDescent="0.25">
      <c r="B10" s="8" t="s">
        <v>16</v>
      </c>
      <c r="C10" s="8">
        <f t="shared" ca="1" si="1"/>
        <v>259</v>
      </c>
      <c r="D10" s="8">
        <f t="shared" ca="1" si="2"/>
        <v>1</v>
      </c>
      <c r="E10" s="8">
        <f t="shared" ca="1" si="3"/>
        <v>98</v>
      </c>
      <c r="F10" s="8">
        <f t="shared" ca="1" si="4"/>
        <v>56</v>
      </c>
      <c r="G10" s="8">
        <f t="shared" ref="G10:G32" ca="1" si="18">E10*F10</f>
        <v>5488</v>
      </c>
      <c r="H10" s="9">
        <f ca="1">E10/$E$34</f>
        <v>4.170212765957447E-2</v>
      </c>
      <c r="I10" s="9">
        <f ca="1">G10/$G$34</f>
        <v>6.4369326045649669E-2</v>
      </c>
      <c r="K10" s="18" t="str">
        <f ca="1"/>
        <v>A24</v>
      </c>
      <c r="L10" s="8">
        <f ca="1"/>
        <v>875</v>
      </c>
      <c r="M10" s="8">
        <f ca="1"/>
        <v>6</v>
      </c>
      <c r="N10" s="8">
        <f ca="1"/>
        <v>117</v>
      </c>
      <c r="O10" s="8">
        <f ca="1"/>
        <v>40</v>
      </c>
      <c r="P10" s="8">
        <f ca="1"/>
        <v>4680</v>
      </c>
      <c r="Q10" s="19">
        <f ca="1"/>
        <v>4.978723404255319E-2</v>
      </c>
      <c r="R10" s="9">
        <f ca="1"/>
        <v>5.4892209528724575E-2</v>
      </c>
      <c r="S10" s="20">
        <f t="shared" ca="1" si="5"/>
        <v>0.45106617560815404</v>
      </c>
      <c r="T10" s="19">
        <f t="shared" ca="1" si="6"/>
        <v>0.348933824391846</v>
      </c>
      <c r="U10" s="8">
        <f t="shared" ca="1" si="17"/>
        <v>0</v>
      </c>
      <c r="V10" s="9">
        <f t="shared" ca="1" si="7"/>
        <v>0</v>
      </c>
      <c r="W10" s="20">
        <f t="shared" ca="1" si="8"/>
        <v>0</v>
      </c>
      <c r="X10" s="19">
        <f t="shared" ca="1" si="9"/>
        <v>0.15</v>
      </c>
      <c r="Y10" s="8">
        <f t="shared" ca="1" si="10"/>
        <v>0</v>
      </c>
      <c r="Z10" s="9">
        <f t="shared" ca="1" si="11"/>
        <v>0</v>
      </c>
      <c r="AA10" s="9">
        <f t="shared" ca="1" si="12"/>
        <v>0</v>
      </c>
      <c r="AB10" s="19" t="str">
        <f ca="1">IF(AND(U10=1, U9=0), S10, "")</f>
        <v/>
      </c>
      <c r="AC10" s="19" t="str">
        <f ca="1">IF(AND(U10=1, Y10=1, Y9=0), W10, "")</f>
        <v/>
      </c>
      <c r="AD10" s="9" t="str">
        <f ca="1">IF(AND(AH10="C", AH9="B"), MAX($AA$4:$AA$32), "")</f>
        <v/>
      </c>
      <c r="AE10" s="8" t="str">
        <f t="shared" ca="1" si="13"/>
        <v>A</v>
      </c>
      <c r="AF10" s="8" t="str">
        <f t="shared" ca="1" si="16"/>
        <v/>
      </c>
      <c r="AG10" s="8" t="str">
        <f t="shared" ca="1" si="14"/>
        <v/>
      </c>
      <c r="AH10" s="21" t="str">
        <f t="shared" ca="1" si="15"/>
        <v>A</v>
      </c>
    </row>
    <row r="11" spans="2:38" x14ac:dyDescent="0.25">
      <c r="B11" s="8" t="s">
        <v>17</v>
      </c>
      <c r="C11" s="8">
        <f t="shared" ca="1" si="1"/>
        <v>192</v>
      </c>
      <c r="D11" s="8">
        <f t="shared" ca="1" si="2"/>
        <v>1</v>
      </c>
      <c r="E11" s="8">
        <f t="shared" ca="1" si="3"/>
        <v>26</v>
      </c>
      <c r="F11" s="8">
        <f t="shared" ca="1" si="4"/>
        <v>41</v>
      </c>
      <c r="G11" s="8">
        <f t="shared" ca="1" si="18"/>
        <v>1066</v>
      </c>
      <c r="H11" s="9">
        <f ca="1">E11/$E$34</f>
        <v>1.1063829787234043E-2</v>
      </c>
      <c r="I11" s="9">
        <f ca="1">G11/$G$34</f>
        <v>1.2503225503765043E-2</v>
      </c>
      <c r="K11" s="18" t="str">
        <f ca="1"/>
        <v>A17</v>
      </c>
      <c r="L11" s="8">
        <f ca="1"/>
        <v>675</v>
      </c>
      <c r="M11" s="8">
        <f ca="1"/>
        <v>2</v>
      </c>
      <c r="N11" s="8">
        <f ca="1"/>
        <v>143</v>
      </c>
      <c r="O11" s="8">
        <f ca="1"/>
        <v>31</v>
      </c>
      <c r="P11" s="8">
        <f ca="1"/>
        <v>4433</v>
      </c>
      <c r="Q11" s="19">
        <f ca="1"/>
        <v>6.0851063829787236E-2</v>
      </c>
      <c r="R11" s="9">
        <f ca="1"/>
        <v>5.1995120692486338E-2</v>
      </c>
      <c r="S11" s="20">
        <f t="shared" ca="1" si="5"/>
        <v>0.50306129630064034</v>
      </c>
      <c r="T11" s="19">
        <f t="shared" ca="1" si="6"/>
        <v>0.29693870369935971</v>
      </c>
      <c r="U11" s="8">
        <f t="shared" ca="1" si="17"/>
        <v>0</v>
      </c>
      <c r="V11" s="9">
        <f t="shared" ca="1" si="7"/>
        <v>0</v>
      </c>
      <c r="W11" s="20">
        <f t="shared" ca="1" si="8"/>
        <v>0</v>
      </c>
      <c r="X11" s="19">
        <f t="shared" ca="1" si="9"/>
        <v>0.15</v>
      </c>
      <c r="Y11" s="8">
        <f t="shared" ca="1" si="10"/>
        <v>0</v>
      </c>
      <c r="Z11" s="9">
        <f t="shared" ca="1" si="11"/>
        <v>0</v>
      </c>
      <c r="AA11" s="9">
        <f t="shared" ca="1" si="12"/>
        <v>0</v>
      </c>
      <c r="AB11" s="19" t="str">
        <f ca="1">IF(AND(U11=1, U10=0), S11, "")</f>
        <v/>
      </c>
      <c r="AC11" s="19" t="str">
        <f ca="1">IF(AND(U11=1, Y11=1, Y10=0), W11, "")</f>
        <v/>
      </c>
      <c r="AD11" s="9" t="str">
        <f ca="1">IF(AND(AH11="C", AH10="B"), MAX($AA$4:$AA$32), "")</f>
        <v/>
      </c>
      <c r="AE11" s="8" t="str">
        <f t="shared" ca="1" si="13"/>
        <v>A</v>
      </c>
      <c r="AF11" s="8" t="str">
        <f t="shared" ca="1" si="16"/>
        <v/>
      </c>
      <c r="AG11" s="8" t="str">
        <f t="shared" ca="1" si="14"/>
        <v/>
      </c>
      <c r="AH11" s="21" t="str">
        <f t="shared" ca="1" si="15"/>
        <v>A</v>
      </c>
    </row>
    <row r="12" spans="2:38" x14ac:dyDescent="0.25">
      <c r="B12" s="8" t="s">
        <v>18</v>
      </c>
      <c r="C12" s="8">
        <f t="shared" ca="1" si="1"/>
        <v>304</v>
      </c>
      <c r="D12" s="8">
        <f t="shared" ca="1" si="2"/>
        <v>1</v>
      </c>
      <c r="E12" s="8">
        <f t="shared" ca="1" si="3"/>
        <v>25</v>
      </c>
      <c r="F12" s="8">
        <f t="shared" ca="1" si="4"/>
        <v>31</v>
      </c>
      <c r="G12" s="8">
        <f t="shared" ca="1" si="18"/>
        <v>775</v>
      </c>
      <c r="H12" s="9">
        <f ca="1">E12/$E$34</f>
        <v>1.0638297872340425E-2</v>
      </c>
      <c r="I12" s="9">
        <f ca="1">G12/$G$34</f>
        <v>9.0900560651199884E-3</v>
      </c>
      <c r="K12" s="18" t="str">
        <f ca="1"/>
        <v>A3</v>
      </c>
      <c r="L12" s="8">
        <f ca="1"/>
        <v>533</v>
      </c>
      <c r="M12" s="8">
        <f ca="1"/>
        <v>8</v>
      </c>
      <c r="N12" s="8">
        <f ca="1"/>
        <v>146</v>
      </c>
      <c r="O12" s="8">
        <f ca="1"/>
        <v>27</v>
      </c>
      <c r="P12" s="8">
        <f ca="1"/>
        <v>3942</v>
      </c>
      <c r="Q12" s="19">
        <f ca="1"/>
        <v>6.2127659574468086E-2</v>
      </c>
      <c r="R12" s="9">
        <f ca="1"/>
        <v>4.623613033381032E-2</v>
      </c>
      <c r="S12" s="20">
        <f t="shared" ca="1" si="5"/>
        <v>0.54929742663445069</v>
      </c>
      <c r="T12" s="19">
        <f t="shared" ca="1" si="6"/>
        <v>0.25070257336554935</v>
      </c>
      <c r="U12" s="8">
        <f t="shared" ca="1" si="17"/>
        <v>0</v>
      </c>
      <c r="V12" s="9">
        <f t="shared" ca="1" si="7"/>
        <v>0</v>
      </c>
      <c r="W12" s="20">
        <f t="shared" ca="1" si="8"/>
        <v>0</v>
      </c>
      <c r="X12" s="19">
        <f t="shared" ca="1" si="9"/>
        <v>0.15</v>
      </c>
      <c r="Y12" s="8">
        <f t="shared" ca="1" si="10"/>
        <v>0</v>
      </c>
      <c r="Z12" s="9">
        <f t="shared" ca="1" si="11"/>
        <v>0</v>
      </c>
      <c r="AA12" s="9">
        <f t="shared" ca="1" si="12"/>
        <v>0</v>
      </c>
      <c r="AB12" s="19" t="str">
        <f ca="1">IF(AND(U12=1, U11=0), S12, "")</f>
        <v/>
      </c>
      <c r="AC12" s="19" t="str">
        <f ca="1">IF(AND(U12=1, Y12=1, Y11=0), W12, "")</f>
        <v/>
      </c>
      <c r="AD12" s="9" t="str">
        <f ca="1">IF(AND(AH12="C", AH11="B"), MAX($AA$4:$AA$32), "")</f>
        <v/>
      </c>
      <c r="AE12" s="8" t="str">
        <f t="shared" ca="1" si="13"/>
        <v>A</v>
      </c>
      <c r="AF12" s="8" t="str">
        <f t="shared" ca="1" si="16"/>
        <v/>
      </c>
      <c r="AG12" s="8" t="str">
        <f t="shared" ca="1" si="14"/>
        <v/>
      </c>
      <c r="AH12" s="21" t="str">
        <f t="shared" ca="1" si="15"/>
        <v>A</v>
      </c>
    </row>
    <row r="13" spans="2:38" x14ac:dyDescent="0.25">
      <c r="B13" s="8" t="s">
        <v>19</v>
      </c>
      <c r="C13" s="8">
        <f t="shared" ca="1" si="1"/>
        <v>578</v>
      </c>
      <c r="D13" s="8">
        <f t="shared" ca="1" si="2"/>
        <v>4</v>
      </c>
      <c r="E13" s="8">
        <f t="shared" ca="1" si="3"/>
        <v>85</v>
      </c>
      <c r="F13" s="8">
        <f t="shared" ca="1" si="4"/>
        <v>33</v>
      </c>
      <c r="G13" s="8">
        <f t="shared" ca="1" si="18"/>
        <v>2805</v>
      </c>
      <c r="H13" s="9">
        <f ca="1">E13/$E$34</f>
        <v>3.6170212765957444E-2</v>
      </c>
      <c r="I13" s="9">
        <f ca="1">G13/$G$34</f>
        <v>3.2900138403434281E-2</v>
      </c>
      <c r="K13" s="18" t="str">
        <f ca="1"/>
        <v>A19</v>
      </c>
      <c r="L13" s="8">
        <f ca="1"/>
        <v>1346</v>
      </c>
      <c r="M13" s="8">
        <f ca="1"/>
        <v>3</v>
      </c>
      <c r="N13" s="8">
        <f ca="1"/>
        <v>146</v>
      </c>
      <c r="O13" s="8">
        <f ca="1"/>
        <v>25</v>
      </c>
      <c r="P13" s="8">
        <f ca="1"/>
        <v>3650</v>
      </c>
      <c r="Q13" s="19">
        <f ca="1"/>
        <v>6.2127659574468086E-2</v>
      </c>
      <c r="R13" s="9">
        <f ca="1"/>
        <v>4.2811231790565112E-2</v>
      </c>
      <c r="S13" s="20">
        <f t="shared" ca="1" si="5"/>
        <v>0.59210865842501581</v>
      </c>
      <c r="T13" s="19">
        <f t="shared" ca="1" si="6"/>
        <v>0.20789134157498423</v>
      </c>
      <c r="U13" s="8">
        <f t="shared" ca="1" si="17"/>
        <v>0</v>
      </c>
      <c r="V13" s="9">
        <f t="shared" ca="1" si="7"/>
        <v>0</v>
      </c>
      <c r="W13" s="20">
        <f t="shared" ca="1" si="8"/>
        <v>0</v>
      </c>
      <c r="X13" s="19">
        <f t="shared" ca="1" si="9"/>
        <v>0.15</v>
      </c>
      <c r="Y13" s="8">
        <f t="shared" ca="1" si="10"/>
        <v>0</v>
      </c>
      <c r="Z13" s="9">
        <f t="shared" ca="1" si="11"/>
        <v>0</v>
      </c>
      <c r="AA13" s="9">
        <f t="shared" ca="1" si="12"/>
        <v>0</v>
      </c>
      <c r="AB13" s="19" t="str">
        <f ca="1">IF(AND(U13=1, U12=0), S13, "")</f>
        <v/>
      </c>
      <c r="AC13" s="19" t="str">
        <f ca="1">IF(AND(U13=1, Y13=1, Y12=0), W13, "")</f>
        <v/>
      </c>
      <c r="AD13" s="9" t="str">
        <f ca="1">IF(AND(AH13="C", AH12="B"), MAX($AA$4:$AA$32), "")</f>
        <v/>
      </c>
      <c r="AE13" s="8" t="str">
        <f t="shared" ca="1" si="13"/>
        <v>A</v>
      </c>
      <c r="AF13" s="8" t="str">
        <f t="shared" ca="1" si="16"/>
        <v/>
      </c>
      <c r="AG13" s="8" t="str">
        <f t="shared" ca="1" si="14"/>
        <v/>
      </c>
      <c r="AH13" s="21" t="str">
        <f t="shared" ca="1" si="15"/>
        <v>A</v>
      </c>
    </row>
    <row r="14" spans="2:38" x14ac:dyDescent="0.25">
      <c r="B14" s="8" t="s">
        <v>20</v>
      </c>
      <c r="C14" s="8">
        <f t="shared" ca="1" si="1"/>
        <v>798</v>
      </c>
      <c r="D14" s="8">
        <f t="shared" ca="1" si="2"/>
        <v>4</v>
      </c>
      <c r="E14" s="8">
        <f t="shared" ca="1" si="3"/>
        <v>113</v>
      </c>
      <c r="F14" s="8">
        <f t="shared" ca="1" si="4"/>
        <v>29</v>
      </c>
      <c r="G14" s="8">
        <f t="shared" ca="1" si="18"/>
        <v>3277</v>
      </c>
      <c r="H14" s="9">
        <f ca="1">E14/$E$34</f>
        <v>4.8085106382978721E-2</v>
      </c>
      <c r="I14" s="9">
        <f ca="1">G14/$G$34</f>
        <v>3.843627577470736E-2</v>
      </c>
      <c r="K14" s="18" t="str">
        <f ca="1"/>
        <v>A11</v>
      </c>
      <c r="L14" s="8">
        <f ca="1"/>
        <v>798</v>
      </c>
      <c r="M14" s="8">
        <f ca="1"/>
        <v>4</v>
      </c>
      <c r="N14" s="8">
        <f ca="1"/>
        <v>113</v>
      </c>
      <c r="O14" s="8">
        <f ca="1"/>
        <v>29</v>
      </c>
      <c r="P14" s="8">
        <f ca="1"/>
        <v>3277</v>
      </c>
      <c r="Q14" s="19">
        <f ca="1"/>
        <v>4.8085106382978721E-2</v>
      </c>
      <c r="R14" s="9">
        <f ca="1"/>
        <v>3.843627577470736E-2</v>
      </c>
      <c r="S14" s="20">
        <f t="shared" ca="1" si="5"/>
        <v>0.63054493419972313</v>
      </c>
      <c r="T14" s="19">
        <f t="shared" ca="1" si="6"/>
        <v>0.16945506580027692</v>
      </c>
      <c r="U14" s="8">
        <f t="shared" ca="1" si="17"/>
        <v>0</v>
      </c>
      <c r="V14" s="9">
        <f t="shared" ca="1" si="7"/>
        <v>0</v>
      </c>
      <c r="W14" s="20">
        <f t="shared" ca="1" si="8"/>
        <v>0</v>
      </c>
      <c r="X14" s="19">
        <f t="shared" ca="1" si="9"/>
        <v>0.15</v>
      </c>
      <c r="Y14" s="8">
        <f t="shared" ca="1" si="10"/>
        <v>0</v>
      </c>
      <c r="Z14" s="9">
        <f t="shared" ca="1" si="11"/>
        <v>0</v>
      </c>
      <c r="AA14" s="9">
        <f t="shared" ca="1" si="12"/>
        <v>0</v>
      </c>
      <c r="AB14" s="19" t="str">
        <f ca="1">IF(AND(U14=1, U13=0), S14, "")</f>
        <v/>
      </c>
      <c r="AC14" s="19" t="str">
        <f ca="1">IF(AND(U14=1, Y14=1, Y13=0), W14, "")</f>
        <v/>
      </c>
      <c r="AD14" s="9" t="str">
        <f ca="1">IF(AND(AH14="C", AH13="B"), MAX($AA$4:$AA$32), "")</f>
        <v/>
      </c>
      <c r="AE14" s="8" t="str">
        <f t="shared" ca="1" si="13"/>
        <v>A</v>
      </c>
      <c r="AF14" s="8" t="str">
        <f t="shared" ca="1" si="16"/>
        <v/>
      </c>
      <c r="AG14" s="8" t="str">
        <f t="shared" ca="1" si="14"/>
        <v/>
      </c>
      <c r="AH14" s="21" t="str">
        <f t="shared" ca="1" si="15"/>
        <v>A</v>
      </c>
    </row>
    <row r="15" spans="2:38" x14ac:dyDescent="0.25">
      <c r="B15" s="8" t="s">
        <v>21</v>
      </c>
      <c r="C15" s="8">
        <f t="shared" ca="1" si="1"/>
        <v>1013</v>
      </c>
      <c r="D15" s="8">
        <f t="shared" ca="1" si="2"/>
        <v>9</v>
      </c>
      <c r="E15" s="8">
        <f t="shared" ca="1" si="3"/>
        <v>40</v>
      </c>
      <c r="F15" s="8">
        <f t="shared" ca="1" si="4"/>
        <v>17</v>
      </c>
      <c r="G15" s="8">
        <f t="shared" ca="1" si="18"/>
        <v>680</v>
      </c>
      <c r="H15" s="9">
        <f ca="1">E15/$E$34</f>
        <v>1.7021276595744681E-2</v>
      </c>
      <c r="I15" s="9">
        <f ca="1">G15/$G$34</f>
        <v>7.975791128105281E-3</v>
      </c>
      <c r="K15" s="18" t="str">
        <f ca="1"/>
        <v>A20</v>
      </c>
      <c r="L15" s="8">
        <f ca="1"/>
        <v>989</v>
      </c>
      <c r="M15" s="8">
        <f ca="1"/>
        <v>2</v>
      </c>
      <c r="N15" s="8">
        <f ca="1"/>
        <v>62</v>
      </c>
      <c r="O15" s="8">
        <f ca="1"/>
        <v>51</v>
      </c>
      <c r="P15" s="8">
        <f ca="1"/>
        <v>3162</v>
      </c>
      <c r="Q15" s="19">
        <f ca="1"/>
        <v>2.6382978723404255E-2</v>
      </c>
      <c r="R15" s="9">
        <f ca="1"/>
        <v>3.7087428745689557E-2</v>
      </c>
      <c r="S15" s="20">
        <f t="shared" ca="1" si="5"/>
        <v>0.66763236294541273</v>
      </c>
      <c r="T15" s="19">
        <f t="shared" ca="1" si="6"/>
        <v>0.13236763705458732</v>
      </c>
      <c r="U15" s="8">
        <f t="shared" ca="1" si="17"/>
        <v>0</v>
      </c>
      <c r="V15" s="9">
        <f t="shared" ca="1" si="7"/>
        <v>0</v>
      </c>
      <c r="W15" s="20">
        <f t="shared" ca="1" si="8"/>
        <v>0</v>
      </c>
      <c r="X15" s="19">
        <f t="shared" ca="1" si="9"/>
        <v>0.15</v>
      </c>
      <c r="Y15" s="8">
        <f t="shared" ca="1" si="10"/>
        <v>0</v>
      </c>
      <c r="Z15" s="9">
        <f t="shared" ca="1" si="11"/>
        <v>0</v>
      </c>
      <c r="AA15" s="9">
        <f t="shared" ca="1" si="12"/>
        <v>0</v>
      </c>
      <c r="AB15" s="19" t="str">
        <f ca="1">IF(AND(U15=1, U14=0), S15, "")</f>
        <v/>
      </c>
      <c r="AC15" s="19" t="str">
        <f ca="1">IF(AND(U15=1, Y15=1, Y14=0), W15, "")</f>
        <v/>
      </c>
      <c r="AD15" s="9" t="str">
        <f ca="1">IF(AND(AH15="C", AH14="B"), MAX($AA$4:$AA$32), "")</f>
        <v/>
      </c>
      <c r="AE15" s="8" t="str">
        <f t="shared" ca="1" si="13"/>
        <v>A</v>
      </c>
      <c r="AF15" s="8" t="str">
        <f t="shared" ca="1" si="16"/>
        <v/>
      </c>
      <c r="AG15" s="8" t="str">
        <f t="shared" ca="1" si="14"/>
        <v/>
      </c>
      <c r="AH15" s="21" t="str">
        <f t="shared" ca="1" si="15"/>
        <v>A</v>
      </c>
    </row>
    <row r="16" spans="2:38" x14ac:dyDescent="0.25">
      <c r="B16" s="8" t="s">
        <v>22</v>
      </c>
      <c r="C16" s="8">
        <f t="shared" ca="1" si="1"/>
        <v>1494</v>
      </c>
      <c r="D16" s="8">
        <f t="shared" ca="1" si="2"/>
        <v>10</v>
      </c>
      <c r="E16" s="8">
        <f t="shared" ca="1" si="3"/>
        <v>24</v>
      </c>
      <c r="F16" s="8">
        <f t="shared" ca="1" si="4"/>
        <v>22</v>
      </c>
      <c r="G16" s="8">
        <f t="shared" ca="1" si="18"/>
        <v>528</v>
      </c>
      <c r="H16" s="9">
        <f ca="1">E16/$E$34</f>
        <v>1.0212765957446808E-2</v>
      </c>
      <c r="I16" s="9">
        <f ca="1">G16/$G$34</f>
        <v>6.1929672288817475E-3</v>
      </c>
      <c r="K16" s="18" t="str">
        <f ca="1"/>
        <v>A10</v>
      </c>
      <c r="L16" s="8">
        <f ca="1"/>
        <v>578</v>
      </c>
      <c r="M16" s="8">
        <f ca="1"/>
        <v>4</v>
      </c>
      <c r="N16" s="8">
        <f ca="1"/>
        <v>85</v>
      </c>
      <c r="O16" s="8">
        <f ca="1"/>
        <v>33</v>
      </c>
      <c r="P16" s="8">
        <f ca="1"/>
        <v>2805</v>
      </c>
      <c r="Q16" s="19">
        <f ca="1"/>
        <v>3.6170212765957444E-2</v>
      </c>
      <c r="R16" s="9">
        <f ca="1"/>
        <v>3.2900138403434281E-2</v>
      </c>
      <c r="S16" s="20">
        <f t="shared" ca="1" si="5"/>
        <v>0.70053250134884704</v>
      </c>
      <c r="T16" s="19">
        <f t="shared" ca="1" si="6"/>
        <v>9.9467498651153008E-2</v>
      </c>
      <c r="U16" s="8">
        <f t="shared" ca="1" si="17"/>
        <v>0</v>
      </c>
      <c r="V16" s="9">
        <f t="shared" ca="1" si="7"/>
        <v>0</v>
      </c>
      <c r="W16" s="20">
        <f t="shared" ca="1" si="8"/>
        <v>0</v>
      </c>
      <c r="X16" s="19">
        <f t="shared" ca="1" si="9"/>
        <v>0.15</v>
      </c>
      <c r="Y16" s="8">
        <f t="shared" ca="1" si="10"/>
        <v>0</v>
      </c>
      <c r="Z16" s="9">
        <f t="shared" ca="1" si="11"/>
        <v>0</v>
      </c>
      <c r="AA16" s="9">
        <f t="shared" ca="1" si="12"/>
        <v>0</v>
      </c>
      <c r="AB16" s="19" t="str">
        <f ca="1">IF(AND(U16=1, U15=0), S16, "")</f>
        <v/>
      </c>
      <c r="AC16" s="19" t="str">
        <f ca="1">IF(AND(U16=1, Y16=1, Y15=0), W16, "")</f>
        <v/>
      </c>
      <c r="AD16" s="9" t="str">
        <f ca="1">IF(AND(AH16="C", AH15="B"), MAX($AA$4:$AA$32), "")</f>
        <v/>
      </c>
      <c r="AE16" s="8" t="str">
        <f t="shared" ca="1" si="13"/>
        <v>A</v>
      </c>
      <c r="AF16" s="8" t="str">
        <f t="shared" ca="1" si="16"/>
        <v/>
      </c>
      <c r="AG16" s="8" t="str">
        <f t="shared" ca="1" si="14"/>
        <v/>
      </c>
      <c r="AH16" s="21" t="str">
        <f t="shared" ca="1" si="15"/>
        <v>A</v>
      </c>
    </row>
    <row r="17" spans="2:34" x14ac:dyDescent="0.25">
      <c r="B17" s="8" t="s">
        <v>23</v>
      </c>
      <c r="C17" s="8">
        <f t="shared" ca="1" si="1"/>
        <v>917</v>
      </c>
      <c r="D17" s="8">
        <f t="shared" ca="1" si="2"/>
        <v>10</v>
      </c>
      <c r="E17" s="8">
        <f t="shared" ca="1" si="3"/>
        <v>36</v>
      </c>
      <c r="F17" s="8">
        <f t="shared" ca="1" si="4"/>
        <v>35</v>
      </c>
      <c r="G17" s="8">
        <f t="shared" ca="1" si="18"/>
        <v>1260</v>
      </c>
      <c r="H17" s="9">
        <f ca="1">E17/$E$34</f>
        <v>1.5319148936170212E-2</v>
      </c>
      <c r="I17" s="9">
        <f ca="1">G17/$G$34</f>
        <v>1.4778671796195079E-2</v>
      </c>
      <c r="K17" s="18" t="str">
        <f ca="1"/>
        <v>A25</v>
      </c>
      <c r="L17" s="8">
        <f ca="1"/>
        <v>606</v>
      </c>
      <c r="M17" s="8">
        <f ca="1"/>
        <v>9</v>
      </c>
      <c r="N17" s="8">
        <f ca="1"/>
        <v>60</v>
      </c>
      <c r="O17" s="8">
        <f ca="1"/>
        <v>46</v>
      </c>
      <c r="P17" s="8">
        <f ca="1"/>
        <v>2760</v>
      </c>
      <c r="Q17" s="19">
        <f ca="1"/>
        <v>2.553191489361702E-2</v>
      </c>
      <c r="R17" s="9">
        <f ca="1"/>
        <v>3.2372328696427317E-2</v>
      </c>
      <c r="S17" s="20">
        <f t="shared" ca="1" si="5"/>
        <v>0.7329048300452744</v>
      </c>
      <c r="T17" s="19">
        <f t="shared" ca="1" si="6"/>
        <v>6.7095169954725642E-2</v>
      </c>
      <c r="U17" s="8">
        <f t="shared" ca="1" si="17"/>
        <v>0</v>
      </c>
      <c r="V17" s="9">
        <f t="shared" ca="1" si="7"/>
        <v>0</v>
      </c>
      <c r="W17" s="20">
        <f t="shared" ca="1" si="8"/>
        <v>0</v>
      </c>
      <c r="X17" s="19">
        <f t="shared" ca="1" si="9"/>
        <v>0.15</v>
      </c>
      <c r="Y17" s="8">
        <f t="shared" ca="1" si="10"/>
        <v>0</v>
      </c>
      <c r="Z17" s="9">
        <f t="shared" ca="1" si="11"/>
        <v>0</v>
      </c>
      <c r="AA17" s="9">
        <f t="shared" ca="1" si="12"/>
        <v>0</v>
      </c>
      <c r="AB17" s="19" t="str">
        <f ca="1">IF(AND(U17=1, U16=0), S17, "")</f>
        <v/>
      </c>
      <c r="AC17" s="19" t="str">
        <f ca="1">IF(AND(U17=1, Y17=1, Y16=0), W17, "")</f>
        <v/>
      </c>
      <c r="AD17" s="9" t="str">
        <f ca="1">IF(AND(AH17="C", AH16="B"), MAX($AA$4:$AA$32), "")</f>
        <v/>
      </c>
      <c r="AE17" s="8" t="str">
        <f t="shared" ca="1" si="13"/>
        <v>A</v>
      </c>
      <c r="AF17" s="8" t="str">
        <f t="shared" ca="1" si="16"/>
        <v/>
      </c>
      <c r="AG17" s="8" t="str">
        <f t="shared" ca="1" si="14"/>
        <v/>
      </c>
      <c r="AH17" s="21" t="str">
        <f t="shared" ca="1" si="15"/>
        <v>A</v>
      </c>
    </row>
    <row r="18" spans="2:34" x14ac:dyDescent="0.25">
      <c r="B18" s="8" t="s">
        <v>24</v>
      </c>
      <c r="C18" s="8">
        <f t="shared" ca="1" si="1"/>
        <v>376</v>
      </c>
      <c r="D18" s="8">
        <f t="shared" ca="1" si="2"/>
        <v>1</v>
      </c>
      <c r="E18" s="8">
        <f t="shared" ca="1" si="3"/>
        <v>123</v>
      </c>
      <c r="F18" s="8">
        <f t="shared" ca="1" si="4"/>
        <v>22</v>
      </c>
      <c r="G18" s="8">
        <f t="shared" ca="1" si="18"/>
        <v>2706</v>
      </c>
      <c r="H18" s="9">
        <f ca="1">E18/$E$34</f>
        <v>5.2340425531914897E-2</v>
      </c>
      <c r="I18" s="9">
        <f ca="1">G18/$G$34</f>
        <v>3.1738957048018955E-2</v>
      </c>
      <c r="K18" s="18" t="str">
        <f ca="1"/>
        <v>A15</v>
      </c>
      <c r="L18" s="8">
        <f ca="1"/>
        <v>376</v>
      </c>
      <c r="M18" s="8">
        <f ca="1"/>
        <v>1</v>
      </c>
      <c r="N18" s="8">
        <f ca="1"/>
        <v>123</v>
      </c>
      <c r="O18" s="8">
        <f ca="1"/>
        <v>22</v>
      </c>
      <c r="P18" s="8">
        <f ca="1"/>
        <v>2706</v>
      </c>
      <c r="Q18" s="19">
        <f ca="1"/>
        <v>5.2340425531914897E-2</v>
      </c>
      <c r="R18" s="9">
        <f ca="1"/>
        <v>3.1738957048018955E-2</v>
      </c>
      <c r="S18" s="20">
        <f t="shared" ca="1" si="5"/>
        <v>0.76464378709329339</v>
      </c>
      <c r="T18" s="19">
        <f t="shared" ca="1" si="6"/>
        <v>3.5356212906706652E-2</v>
      </c>
      <c r="U18" s="8">
        <f t="shared" ca="1" si="17"/>
        <v>0</v>
      </c>
      <c r="V18" s="9">
        <f t="shared" ca="1" si="7"/>
        <v>0</v>
      </c>
      <c r="W18" s="20">
        <f t="shared" ca="1" si="8"/>
        <v>0</v>
      </c>
      <c r="X18" s="19">
        <f t="shared" ca="1" si="9"/>
        <v>0.15</v>
      </c>
      <c r="Y18" s="8">
        <f t="shared" ca="1" si="10"/>
        <v>0</v>
      </c>
      <c r="Z18" s="9">
        <f t="shared" ca="1" si="11"/>
        <v>0</v>
      </c>
      <c r="AA18" s="9">
        <f t="shared" ca="1" si="12"/>
        <v>0</v>
      </c>
      <c r="AB18" s="19" t="str">
        <f ca="1">IF(AND(U18=1, U17=0), S18, "")</f>
        <v/>
      </c>
      <c r="AC18" s="19" t="str">
        <f ca="1">IF(AND(U18=1, Y18=1, Y17=0), W18, "")</f>
        <v/>
      </c>
      <c r="AD18" s="9" t="str">
        <f ca="1">IF(AND(AH18="C", AH17="B"), MAX($AA$4:$AA$32), "")</f>
        <v/>
      </c>
      <c r="AE18" s="8" t="str">
        <f t="shared" ca="1" si="13"/>
        <v>A</v>
      </c>
      <c r="AF18" s="8" t="str">
        <f t="shared" ca="1" si="16"/>
        <v/>
      </c>
      <c r="AG18" s="8" t="str">
        <f t="shared" ca="1" si="14"/>
        <v/>
      </c>
      <c r="AH18" s="21" t="str">
        <f t="shared" ca="1" si="15"/>
        <v>A</v>
      </c>
    </row>
    <row r="19" spans="2:34" x14ac:dyDescent="0.25">
      <c r="B19" s="8" t="s">
        <v>25</v>
      </c>
      <c r="C19" s="8">
        <f t="shared" ca="1" si="1"/>
        <v>689</v>
      </c>
      <c r="D19" s="8">
        <f t="shared" ca="1" si="2"/>
        <v>7</v>
      </c>
      <c r="E19" s="8">
        <f t="shared" ca="1" si="3"/>
        <v>55</v>
      </c>
      <c r="F19" s="8">
        <f t="shared" ca="1" si="4"/>
        <v>49</v>
      </c>
      <c r="G19" s="8">
        <f t="shared" ca="1" si="18"/>
        <v>2695</v>
      </c>
      <c r="H19" s="9">
        <f ca="1">E19/$E$34</f>
        <v>2.3404255319148935E-2</v>
      </c>
      <c r="I19" s="9">
        <f ca="1">G19/$G$34</f>
        <v>3.160993689741725E-2</v>
      </c>
      <c r="K19" s="18" t="str">
        <f ca="1"/>
        <v>A1</v>
      </c>
      <c r="L19" s="8">
        <f ca="1"/>
        <v>1004</v>
      </c>
      <c r="M19" s="8">
        <f ca="1"/>
        <v>6</v>
      </c>
      <c r="N19" s="8">
        <f ca="1"/>
        <v>53</v>
      </c>
      <c r="O19" s="8">
        <f ca="1"/>
        <v>51</v>
      </c>
      <c r="P19" s="8">
        <f ca="1"/>
        <v>2703</v>
      </c>
      <c r="Q19" s="19">
        <f ca="1"/>
        <v>2.2553191489361701E-2</v>
      </c>
      <c r="R19" s="9">
        <f ca="1"/>
        <v>3.1703769734218491E-2</v>
      </c>
      <c r="S19" s="20">
        <f t="shared" ca="1" si="5"/>
        <v>0.7963475568275119</v>
      </c>
      <c r="T19" s="19">
        <f t="shared" ca="1" si="6"/>
        <v>3.6524431724881401E-3</v>
      </c>
      <c r="U19" s="8">
        <f t="shared" ca="1" si="17"/>
        <v>1</v>
      </c>
      <c r="V19" s="9">
        <f t="shared" ca="1" si="7"/>
        <v>0</v>
      </c>
      <c r="W19" s="20">
        <f t="shared" ca="1" si="8"/>
        <v>0</v>
      </c>
      <c r="X19" s="19">
        <f t="shared" ca="1" si="9"/>
        <v>0.15</v>
      </c>
      <c r="Y19" s="8">
        <f t="shared" ca="1" si="10"/>
        <v>0</v>
      </c>
      <c r="Z19" s="9">
        <f t="shared" ca="1" si="11"/>
        <v>0</v>
      </c>
      <c r="AA19" s="9">
        <f t="shared" ca="1" si="12"/>
        <v>0</v>
      </c>
      <c r="AB19" s="19">
        <f ca="1">IF(AND(U19=1, U18=0), S19, "")</f>
        <v>0.7963475568275119</v>
      </c>
      <c r="AC19" s="19" t="str">
        <f ca="1">IF(AND(U19=1, Y19=1, Y18=0), W19, "")</f>
        <v/>
      </c>
      <c r="AD19" s="9" t="str">
        <f ca="1">IF(AND(AH19="C", AH18="B"), MAX($AA$4:$AA$32), "")</f>
        <v/>
      </c>
      <c r="AE19" s="8" t="str">
        <f t="shared" ca="1" si="13"/>
        <v>A</v>
      </c>
      <c r="AF19" s="8" t="str">
        <f t="shared" ca="1" si="16"/>
        <v/>
      </c>
      <c r="AG19" s="8" t="str">
        <f t="shared" ca="1" si="14"/>
        <v/>
      </c>
      <c r="AH19" s="21" t="str">
        <f t="shared" ca="1" si="15"/>
        <v>A</v>
      </c>
    </row>
    <row r="20" spans="2:34" x14ac:dyDescent="0.25">
      <c r="B20" s="8" t="s">
        <v>26</v>
      </c>
      <c r="C20" s="8">
        <f t="shared" ca="1" si="1"/>
        <v>675</v>
      </c>
      <c r="D20" s="8">
        <f t="shared" ca="1" si="2"/>
        <v>2</v>
      </c>
      <c r="E20" s="8">
        <f t="shared" ca="1" si="3"/>
        <v>143</v>
      </c>
      <c r="F20" s="8">
        <f t="shared" ca="1" si="4"/>
        <v>31</v>
      </c>
      <c r="G20" s="8">
        <f t="shared" ca="1" si="18"/>
        <v>4433</v>
      </c>
      <c r="H20" s="9">
        <f ca="1">E20/$E$34</f>
        <v>6.0851063829787236E-2</v>
      </c>
      <c r="I20" s="9">
        <f ca="1">G20/$G$34</f>
        <v>5.1995120692486338E-2</v>
      </c>
      <c r="K20" s="18" t="str">
        <f ca="1"/>
        <v>A16</v>
      </c>
      <c r="L20" s="8">
        <f ca="1"/>
        <v>689</v>
      </c>
      <c r="M20" s="8">
        <f ca="1"/>
        <v>7</v>
      </c>
      <c r="N20" s="8">
        <f ca="1"/>
        <v>55</v>
      </c>
      <c r="O20" s="8">
        <f ca="1"/>
        <v>49</v>
      </c>
      <c r="P20" s="8">
        <f ca="1"/>
        <v>2695</v>
      </c>
      <c r="Q20" s="19">
        <f ca="1"/>
        <v>2.3404255319148935E-2</v>
      </c>
      <c r="R20" s="9">
        <f ca="1"/>
        <v>3.160993689741725E-2</v>
      </c>
      <c r="S20" s="20">
        <f t="shared" ca="1" si="5"/>
        <v>0.82795749372492911</v>
      </c>
      <c r="T20" s="19">
        <f t="shared" ca="1" si="6"/>
        <v>2.7957493724929061E-2</v>
      </c>
      <c r="U20" s="8">
        <f t="shared" ca="1" si="17"/>
        <v>1</v>
      </c>
      <c r="V20" s="9">
        <f t="shared" ca="1" si="7"/>
        <v>3.160993689741725E-2</v>
      </c>
      <c r="W20" s="20">
        <f t="shared" ca="1" si="8"/>
        <v>3.160993689741725E-2</v>
      </c>
      <c r="X20" s="19">
        <f t="shared" ca="1" si="9"/>
        <v>0.11839006310258274</v>
      </c>
      <c r="Y20" s="8">
        <f t="shared" ca="1" si="10"/>
        <v>0</v>
      </c>
      <c r="Z20" s="9">
        <f t="shared" ca="1" si="11"/>
        <v>0</v>
      </c>
      <c r="AA20" s="9">
        <f t="shared" ca="1" si="12"/>
        <v>0</v>
      </c>
      <c r="AB20" s="19" t="str">
        <f ca="1">IF(AND(U20=1, U19=0), S20, "")</f>
        <v/>
      </c>
      <c r="AC20" s="19" t="str">
        <f ca="1">IF(AND(U20=1, Y20=1, Y19=0), W20, "")</f>
        <v/>
      </c>
      <c r="AD20" s="9" t="str">
        <f ca="1">IF(AND(AH20="C", AH19="B"), MAX($AA$4:$AA$32), "")</f>
        <v/>
      </c>
      <c r="AE20" s="8" t="str">
        <f t="shared" ca="1" si="13"/>
        <v/>
      </c>
      <c r="AF20" s="8" t="str">
        <f t="shared" ca="1" si="16"/>
        <v>B</v>
      </c>
      <c r="AG20" s="8" t="str">
        <f t="shared" ca="1" si="14"/>
        <v/>
      </c>
      <c r="AH20" s="21" t="str">
        <f t="shared" ca="1" si="15"/>
        <v>B</v>
      </c>
    </row>
    <row r="21" spans="2:34" x14ac:dyDescent="0.25">
      <c r="B21" s="8" t="s">
        <v>27</v>
      </c>
      <c r="C21" s="8">
        <f t="shared" ca="1" si="1"/>
        <v>516</v>
      </c>
      <c r="D21" s="8">
        <f t="shared" ca="1" si="2"/>
        <v>9</v>
      </c>
      <c r="E21" s="8">
        <f t="shared" ca="1" si="3"/>
        <v>93</v>
      </c>
      <c r="F21" s="8">
        <f t="shared" ca="1" si="4"/>
        <v>57</v>
      </c>
      <c r="G21" s="8">
        <f t="shared" ca="1" si="18"/>
        <v>5301</v>
      </c>
      <c r="H21" s="9">
        <f ca="1">E21/$E$34</f>
        <v>3.9574468085106382E-2</v>
      </c>
      <c r="I21" s="9">
        <f ca="1">G21/$G$34</f>
        <v>6.2175983485420722E-2</v>
      </c>
      <c r="K21" s="18" t="str">
        <f ca="1"/>
        <v>A26</v>
      </c>
      <c r="L21" s="8">
        <f ca="1"/>
        <v>948</v>
      </c>
      <c r="M21" s="8">
        <f ca="1"/>
        <v>7</v>
      </c>
      <c r="N21" s="8">
        <f ca="1"/>
        <v>83</v>
      </c>
      <c r="O21" s="8">
        <f ca="1"/>
        <v>30</v>
      </c>
      <c r="P21" s="8">
        <f ca="1"/>
        <v>2490</v>
      </c>
      <c r="Q21" s="19">
        <f ca="1"/>
        <v>3.5319148936170212E-2</v>
      </c>
      <c r="R21" s="9">
        <f ca="1"/>
        <v>2.9205470454385513E-2</v>
      </c>
      <c r="S21" s="20">
        <f t="shared" ca="1" si="5"/>
        <v>0.85716296417931459</v>
      </c>
      <c r="T21" s="19">
        <f t="shared" ca="1" si="6"/>
        <v>5.7162964179314546E-2</v>
      </c>
      <c r="U21" s="8">
        <f t="shared" ca="1" si="17"/>
        <v>1</v>
      </c>
      <c r="V21" s="9">
        <f t="shared" ca="1" si="7"/>
        <v>2.9205470454385513E-2</v>
      </c>
      <c r="W21" s="20">
        <f t="shared" ca="1" si="8"/>
        <v>6.0815407351802762E-2</v>
      </c>
      <c r="X21" s="19">
        <f t="shared" ca="1" si="9"/>
        <v>8.9184592648197225E-2</v>
      </c>
      <c r="Y21" s="8">
        <f t="shared" ca="1" si="10"/>
        <v>0</v>
      </c>
      <c r="Z21" s="9">
        <f t="shared" ca="1" si="11"/>
        <v>0</v>
      </c>
      <c r="AA21" s="9">
        <f t="shared" ca="1" si="12"/>
        <v>0</v>
      </c>
      <c r="AB21" s="9" t="str">
        <f ca="1">IF(AND(U21=1, U20=0), S21, "")</f>
        <v/>
      </c>
      <c r="AC21" s="9" t="str">
        <f ca="1">IF(AND(U21=1, Y21=1, Y20=0), W21, "")</f>
        <v/>
      </c>
      <c r="AD21" s="9" t="str">
        <f ca="1">IF(AND(AH21="C", AH20="B"), MAX($AA$4:$AA$32), "")</f>
        <v/>
      </c>
      <c r="AE21" s="8" t="str">
        <f t="shared" ca="1" si="13"/>
        <v/>
      </c>
      <c r="AF21" s="8" t="str">
        <f t="shared" ca="1" si="16"/>
        <v>B</v>
      </c>
      <c r="AG21" s="8" t="str">
        <f t="shared" ca="1" si="14"/>
        <v/>
      </c>
      <c r="AH21" s="21" t="str">
        <f t="shared" ca="1" si="15"/>
        <v>B</v>
      </c>
    </row>
    <row r="22" spans="2:34" x14ac:dyDescent="0.25">
      <c r="B22" s="8" t="s">
        <v>28</v>
      </c>
      <c r="C22" s="8">
        <f t="shared" ca="1" si="1"/>
        <v>1346</v>
      </c>
      <c r="D22" s="8">
        <f t="shared" ca="1" si="2"/>
        <v>3</v>
      </c>
      <c r="E22" s="8">
        <f t="shared" ca="1" si="3"/>
        <v>146</v>
      </c>
      <c r="F22" s="8">
        <f t="shared" ca="1" si="4"/>
        <v>25</v>
      </c>
      <c r="G22" s="8">
        <f t="shared" ca="1" si="18"/>
        <v>3650</v>
      </c>
      <c r="H22" s="9">
        <f ca="1">E22/$E$34</f>
        <v>6.2127659574468086E-2</v>
      </c>
      <c r="I22" s="9">
        <f ca="1">G22/$G$34</f>
        <v>4.2811231790565112E-2</v>
      </c>
      <c r="K22" s="18" t="str">
        <f ca="1"/>
        <v>A6</v>
      </c>
      <c r="L22" s="8">
        <f ca="1"/>
        <v>967</v>
      </c>
      <c r="M22" s="8">
        <f ca="1"/>
        <v>5</v>
      </c>
      <c r="N22" s="8">
        <f ca="1"/>
        <v>86</v>
      </c>
      <c r="O22" s="8">
        <f ca="1"/>
        <v>27</v>
      </c>
      <c r="P22" s="8">
        <f ca="1"/>
        <v>2322</v>
      </c>
      <c r="Q22" s="19">
        <f ca="1"/>
        <v>3.6595744680851063E-2</v>
      </c>
      <c r="R22" s="9">
        <f ca="1"/>
        <v>2.7234980881559501E-2</v>
      </c>
      <c r="S22" s="20">
        <f t="shared" ca="1" si="5"/>
        <v>0.8843979450608741</v>
      </c>
      <c r="T22" s="19">
        <f t="shared" ca="1" si="6"/>
        <v>8.4397945060874058E-2</v>
      </c>
      <c r="U22" s="8">
        <f t="shared" ca="1" si="17"/>
        <v>1</v>
      </c>
      <c r="V22" s="9">
        <f t="shared" ca="1" si="7"/>
        <v>2.7234980881559501E-2</v>
      </c>
      <c r="W22" s="20">
        <f t="shared" ca="1" si="8"/>
        <v>8.8050388233362267E-2</v>
      </c>
      <c r="X22" s="19">
        <f t="shared" ca="1" si="9"/>
        <v>6.1949611766637727E-2</v>
      </c>
      <c r="Y22" s="8">
        <f t="shared" ca="1" si="10"/>
        <v>0</v>
      </c>
      <c r="Z22" s="9">
        <f t="shared" ca="1" si="11"/>
        <v>0</v>
      </c>
      <c r="AA22" s="9">
        <f t="shared" ca="1" si="12"/>
        <v>0</v>
      </c>
      <c r="AB22" s="9"/>
      <c r="AC22" s="9" t="str">
        <f ca="1">IF(AND(U22=1, Y22=1, Y21=0), W22, "")</f>
        <v/>
      </c>
      <c r="AD22" s="9" t="str">
        <f ca="1">IF(AND(AH22="C", AH21="B"), MAX($AA$4:$AA$32), "")</f>
        <v/>
      </c>
      <c r="AE22" s="8" t="str">
        <f t="shared" ca="1" si="13"/>
        <v/>
      </c>
      <c r="AF22" s="8" t="str">
        <f t="shared" ca="1" si="16"/>
        <v>B</v>
      </c>
      <c r="AG22" s="8" t="str">
        <f t="shared" ca="1" si="14"/>
        <v/>
      </c>
      <c r="AH22" s="21" t="str">
        <f t="shared" ca="1" si="15"/>
        <v>B</v>
      </c>
    </row>
    <row r="23" spans="2:34" x14ac:dyDescent="0.25">
      <c r="B23" s="8" t="s">
        <v>29</v>
      </c>
      <c r="C23" s="8">
        <f t="shared" ca="1" si="1"/>
        <v>989</v>
      </c>
      <c r="D23" s="8">
        <f t="shared" ca="1" si="2"/>
        <v>2</v>
      </c>
      <c r="E23" s="8">
        <f t="shared" ca="1" si="3"/>
        <v>62</v>
      </c>
      <c r="F23" s="8">
        <f t="shared" ca="1" si="4"/>
        <v>51</v>
      </c>
      <c r="G23" s="8">
        <f t="shared" ca="1" si="18"/>
        <v>3162</v>
      </c>
      <c r="H23" s="9">
        <f ca="1">E23/$E$34</f>
        <v>2.6382978723404255E-2</v>
      </c>
      <c r="I23" s="9">
        <f ca="1">G23/$G$34</f>
        <v>3.7087428745689557E-2</v>
      </c>
      <c r="K23" s="18" t="str">
        <f ca="1"/>
        <v>A29</v>
      </c>
      <c r="L23" s="8">
        <f ca="1"/>
        <v>1311</v>
      </c>
      <c r="M23" s="8">
        <f ca="1"/>
        <v>2</v>
      </c>
      <c r="N23" s="8">
        <f ca="1"/>
        <v>141</v>
      </c>
      <c r="O23" s="8">
        <f ca="1"/>
        <v>16</v>
      </c>
      <c r="P23" s="8">
        <f ca="1"/>
        <v>2256</v>
      </c>
      <c r="Q23" s="19">
        <f ca="1"/>
        <v>0.06</v>
      </c>
      <c r="R23" s="9">
        <f ca="1"/>
        <v>2.6460859977949284E-2</v>
      </c>
      <c r="S23" s="20">
        <f t="shared" ca="1" si="5"/>
        <v>0.91085880503882344</v>
      </c>
      <c r="T23" s="19">
        <f t="shared" ca="1" si="6"/>
        <v>0.11085880503882339</v>
      </c>
      <c r="U23" s="8">
        <f t="shared" ca="1" si="17"/>
        <v>1</v>
      </c>
      <c r="V23" s="9">
        <f t="shared" ca="1" si="7"/>
        <v>2.6460859977949284E-2</v>
      </c>
      <c r="W23" s="20">
        <f t="shared" ca="1" si="8"/>
        <v>0.11451124821131155</v>
      </c>
      <c r="X23" s="19">
        <f t="shared" ca="1" si="9"/>
        <v>3.5488751788688447E-2</v>
      </c>
      <c r="Y23" s="8">
        <f t="shared" ca="1" si="10"/>
        <v>0</v>
      </c>
      <c r="Z23" s="9">
        <f t="shared" ca="1" si="11"/>
        <v>0</v>
      </c>
      <c r="AA23" s="9">
        <f t="shared" ca="1" si="12"/>
        <v>0</v>
      </c>
      <c r="AB23" s="9" t="str">
        <f ca="1">IF(AND(U23=1, U22=0), S23, "")</f>
        <v/>
      </c>
      <c r="AC23" s="9" t="str">
        <f ca="1">IF(AND(U23=1, Y23=1, Y22=0), W23, "")</f>
        <v/>
      </c>
      <c r="AD23" s="9" t="str">
        <f ca="1">IF(AND(AH23="C", AH22="B"), MAX($AA$4:$AA$32), "")</f>
        <v/>
      </c>
      <c r="AE23" s="8" t="str">
        <f t="shared" ca="1" si="13"/>
        <v/>
      </c>
      <c r="AF23" s="8" t="str">
        <f t="shared" ca="1" si="16"/>
        <v>B</v>
      </c>
      <c r="AG23" s="8" t="str">
        <f t="shared" ca="1" si="14"/>
        <v/>
      </c>
      <c r="AH23" s="21" t="str">
        <f t="shared" ca="1" si="15"/>
        <v>B</v>
      </c>
    </row>
    <row r="24" spans="2:34" x14ac:dyDescent="0.25">
      <c r="B24" s="8" t="s">
        <v>30</v>
      </c>
      <c r="C24" s="8">
        <f t="shared" ca="1" si="1"/>
        <v>343</v>
      </c>
      <c r="D24" s="8">
        <f t="shared" ca="1" si="2"/>
        <v>10</v>
      </c>
      <c r="E24" s="8">
        <f t="shared" ca="1" si="3"/>
        <v>21</v>
      </c>
      <c r="F24" s="8">
        <f t="shared" ca="1" si="4"/>
        <v>50</v>
      </c>
      <c r="G24" s="8">
        <f t="shared" ca="1" si="18"/>
        <v>1050</v>
      </c>
      <c r="H24" s="9">
        <f ca="1">E24/$E$34</f>
        <v>8.9361702127659579E-3</v>
      </c>
      <c r="I24" s="9">
        <f ca="1">G24/$G$34</f>
        <v>1.2315559830162566E-2</v>
      </c>
      <c r="K24" s="18" t="str">
        <f ca="1"/>
        <v>A14</v>
      </c>
      <c r="L24" s="8">
        <f ca="1"/>
        <v>917</v>
      </c>
      <c r="M24" s="8">
        <f ca="1"/>
        <v>10</v>
      </c>
      <c r="N24" s="8">
        <f ca="1"/>
        <v>36</v>
      </c>
      <c r="O24" s="8">
        <f ca="1"/>
        <v>35</v>
      </c>
      <c r="P24" s="8">
        <f ca="1"/>
        <v>1260</v>
      </c>
      <c r="Q24" s="19">
        <f ca="1"/>
        <v>1.5319148936170212E-2</v>
      </c>
      <c r="R24" s="9">
        <f ca="1"/>
        <v>1.4778671796195079E-2</v>
      </c>
      <c r="S24" s="20">
        <f t="shared" ca="1" si="5"/>
        <v>0.92563747683501851</v>
      </c>
      <c r="T24" s="19">
        <f t="shared" ca="1" si="6"/>
        <v>0.12563747683501847</v>
      </c>
      <c r="U24" s="8">
        <f t="shared" ca="1" si="17"/>
        <v>1</v>
      </c>
      <c r="V24" s="9">
        <f t="shared" ca="1" si="7"/>
        <v>1.4778671796195079E-2</v>
      </c>
      <c r="W24" s="20">
        <f t="shared" ca="1" si="8"/>
        <v>0.12928992000750664</v>
      </c>
      <c r="X24" s="19">
        <f t="shared" ca="1" si="9"/>
        <v>2.0710079992493358E-2</v>
      </c>
      <c r="Y24" s="8">
        <f t="shared" ca="1" si="10"/>
        <v>0</v>
      </c>
      <c r="Z24" s="9">
        <f t="shared" ca="1" si="11"/>
        <v>0</v>
      </c>
      <c r="AA24" s="9">
        <f t="shared" ca="1" si="12"/>
        <v>0</v>
      </c>
      <c r="AB24" s="9" t="str">
        <f ca="1">IF(AND(U24=1, U23=0), S24, "")</f>
        <v/>
      </c>
      <c r="AC24" s="9" t="str">
        <f ca="1">IF(AND(U24=1, Y24=1, Y23=0), W24, "")</f>
        <v/>
      </c>
      <c r="AD24" s="9" t="str">
        <f ca="1">IF(AND(AH24="C", AH23="B"), MAX($AA$4:$AA$32), "")</f>
        <v/>
      </c>
      <c r="AE24" s="8" t="str">
        <f t="shared" ca="1" si="13"/>
        <v/>
      </c>
      <c r="AF24" s="8" t="str">
        <f t="shared" ca="1" si="16"/>
        <v>B</v>
      </c>
      <c r="AG24" s="8" t="str">
        <f t="shared" ca="1" si="14"/>
        <v/>
      </c>
      <c r="AH24" s="21" t="str">
        <f t="shared" ca="1" si="15"/>
        <v>B</v>
      </c>
    </row>
    <row r="25" spans="2:34" x14ac:dyDescent="0.25">
      <c r="B25" s="8" t="s">
        <v>31</v>
      </c>
      <c r="C25" s="8">
        <f t="shared" ca="1" si="1"/>
        <v>1473</v>
      </c>
      <c r="D25" s="8">
        <f t="shared" ca="1" si="2"/>
        <v>6</v>
      </c>
      <c r="E25" s="8">
        <f t="shared" ca="1" si="3"/>
        <v>134</v>
      </c>
      <c r="F25" s="8">
        <f t="shared" ca="1" si="4"/>
        <v>47</v>
      </c>
      <c r="G25" s="8">
        <f t="shared" ca="1" si="18"/>
        <v>6298</v>
      </c>
      <c r="H25" s="9">
        <f ca="1">E25/$E$34</f>
        <v>5.7021276595744678E-2</v>
      </c>
      <c r="I25" s="9">
        <f ca="1">G25/$G$34</f>
        <v>7.3869900771775077E-2</v>
      </c>
      <c r="K25" s="18" t="str">
        <f ca="1"/>
        <v>A27</v>
      </c>
      <c r="L25" s="8">
        <f ca="1"/>
        <v>1107</v>
      </c>
      <c r="M25" s="8">
        <f ca="1"/>
        <v>6</v>
      </c>
      <c r="N25" s="8">
        <f ca="1"/>
        <v>42</v>
      </c>
      <c r="O25" s="8">
        <f ca="1"/>
        <v>26</v>
      </c>
      <c r="P25" s="8">
        <f ca="1"/>
        <v>1092</v>
      </c>
      <c r="Q25" s="19">
        <f ca="1"/>
        <v>1.7872340425531916E-2</v>
      </c>
      <c r="R25" s="9">
        <f ca="1"/>
        <v>1.2808182223369068E-2</v>
      </c>
      <c r="S25" s="20">
        <f t="shared" ca="1" si="5"/>
        <v>0.93844565905838762</v>
      </c>
      <c r="T25" s="19">
        <f t="shared" ca="1" si="6"/>
        <v>0.13844565905838757</v>
      </c>
      <c r="U25" s="8">
        <f t="shared" ca="1" si="17"/>
        <v>1</v>
      </c>
      <c r="V25" s="9">
        <f t="shared" ca="1" si="7"/>
        <v>1.2808182223369068E-2</v>
      </c>
      <c r="W25" s="20">
        <f t="shared" ca="1" si="8"/>
        <v>0.14209810223087571</v>
      </c>
      <c r="X25" s="19">
        <f t="shared" ca="1" si="9"/>
        <v>7.9018977691242831E-3</v>
      </c>
      <c r="Y25" s="8">
        <f t="shared" ca="1" si="10"/>
        <v>0</v>
      </c>
      <c r="Z25" s="9">
        <f t="shared" ca="1" si="11"/>
        <v>0</v>
      </c>
      <c r="AA25" s="9">
        <f t="shared" ca="1" si="12"/>
        <v>0</v>
      </c>
      <c r="AB25" s="9" t="str">
        <f ca="1">IF(AND(U25=1, U24=0), S25, "")</f>
        <v/>
      </c>
      <c r="AC25" s="9" t="str">
        <f ca="1">IF(AND(U25=1, Y25=1, Y24=0), W25, "")</f>
        <v/>
      </c>
      <c r="AD25" s="9" t="str">
        <f ca="1">IF(AND(AH25="C", AH24="B"), MAX($AA$4:$AA$32), "")</f>
        <v/>
      </c>
      <c r="AE25" s="8" t="str">
        <f t="shared" ca="1" si="13"/>
        <v/>
      </c>
      <c r="AF25" s="8" t="str">
        <f t="shared" ca="1" si="16"/>
        <v>B</v>
      </c>
      <c r="AG25" s="8" t="str">
        <f t="shared" ca="1" si="14"/>
        <v/>
      </c>
      <c r="AH25" s="21" t="str">
        <f t="shared" ca="1" si="15"/>
        <v>B</v>
      </c>
    </row>
    <row r="26" spans="2:34" x14ac:dyDescent="0.25">
      <c r="B26" s="8" t="s">
        <v>32</v>
      </c>
      <c r="C26" s="8">
        <f t="shared" ca="1" si="1"/>
        <v>954</v>
      </c>
      <c r="D26" s="8">
        <f t="shared" ca="1" si="2"/>
        <v>1</v>
      </c>
      <c r="E26" s="8">
        <f t="shared" ca="1" si="3"/>
        <v>23</v>
      </c>
      <c r="F26" s="8">
        <f t="shared" ca="1" si="4"/>
        <v>33</v>
      </c>
      <c r="G26" s="8">
        <f t="shared" ca="1" si="18"/>
        <v>759</v>
      </c>
      <c r="H26" s="9">
        <f ca="1">E26/$E$34</f>
        <v>9.7872340425531907E-3</v>
      </c>
      <c r="I26" s="9">
        <f ca="1">G26/$G$34</f>
        <v>8.9023903915175107E-3</v>
      </c>
      <c r="K26" s="18" t="str">
        <f ca="1"/>
        <v>A8</v>
      </c>
      <c r="L26" s="8">
        <f ca="1"/>
        <v>192</v>
      </c>
      <c r="M26" s="8">
        <f ca="1"/>
        <v>1</v>
      </c>
      <c r="N26" s="8">
        <f ca="1"/>
        <v>26</v>
      </c>
      <c r="O26" s="8">
        <f ca="1"/>
        <v>41</v>
      </c>
      <c r="P26" s="8">
        <f ca="1"/>
        <v>1066</v>
      </c>
      <c r="Q26" s="19">
        <f ca="1"/>
        <v>1.1063829787234043E-2</v>
      </c>
      <c r="R26" s="9">
        <f ca="1"/>
        <v>1.2503225503765043E-2</v>
      </c>
      <c r="S26" s="20">
        <f t="shared" ca="1" si="5"/>
        <v>0.95094888456215265</v>
      </c>
      <c r="T26" s="19">
        <f t="shared" ca="1" si="6"/>
        <v>0.15094888456215261</v>
      </c>
      <c r="U26" s="8">
        <f t="shared" ca="1" si="17"/>
        <v>1</v>
      </c>
      <c r="V26" s="9">
        <f t="shared" ca="1" si="7"/>
        <v>1.2503225503765043E-2</v>
      </c>
      <c r="W26" s="20">
        <f t="shared" ca="1" si="8"/>
        <v>0.15460132773464075</v>
      </c>
      <c r="X26" s="19">
        <f t="shared" ca="1" si="9"/>
        <v>4.6013277346407533E-3</v>
      </c>
      <c r="Y26" s="8">
        <f t="shared" ca="1" si="10"/>
        <v>1</v>
      </c>
      <c r="Z26" s="9">
        <f t="shared" ca="1" si="11"/>
        <v>0</v>
      </c>
      <c r="AA26" s="9">
        <f t="shared" ca="1" si="12"/>
        <v>0</v>
      </c>
      <c r="AB26" s="9" t="str">
        <f ca="1">IF(AND(U26=1, U25=0), S26, "")</f>
        <v/>
      </c>
      <c r="AC26" s="9">
        <f ca="1">IF(AND(U26=1, Y26=1, Y25=0), W26, "")</f>
        <v>0.15460132773464075</v>
      </c>
      <c r="AD26" s="9">
        <f ca="1">IF(AND(AH26="C", AH25="B"), MAX($AA$4:$AA$32), "")</f>
        <v>4.9051115437847473E-2</v>
      </c>
      <c r="AE26" s="8" t="str">
        <f t="shared" ca="1" si="13"/>
        <v/>
      </c>
      <c r="AF26" s="8" t="str">
        <f t="shared" ca="1" si="16"/>
        <v/>
      </c>
      <c r="AG26" s="8" t="str">
        <f t="shared" ca="1" si="14"/>
        <v>C</v>
      </c>
      <c r="AH26" s="21" t="str">
        <f t="shared" ca="1" si="15"/>
        <v>C</v>
      </c>
    </row>
    <row r="27" spans="2:34" x14ac:dyDescent="0.25">
      <c r="B27" s="8" t="s">
        <v>33</v>
      </c>
      <c r="C27" s="8">
        <f t="shared" ca="1" si="1"/>
        <v>875</v>
      </c>
      <c r="D27" s="8">
        <f t="shared" ca="1" si="2"/>
        <v>6</v>
      </c>
      <c r="E27" s="8">
        <f t="shared" ca="1" si="3"/>
        <v>117</v>
      </c>
      <c r="F27" s="8">
        <f t="shared" ca="1" si="4"/>
        <v>40</v>
      </c>
      <c r="G27" s="8">
        <f t="shared" ca="1" si="18"/>
        <v>4680</v>
      </c>
      <c r="H27" s="9">
        <f ca="1">E27/$E$34</f>
        <v>4.978723404255319E-2</v>
      </c>
      <c r="I27" s="9">
        <f ca="1">G27/$G$34</f>
        <v>5.4892209528724575E-2</v>
      </c>
      <c r="K27" s="18" t="str">
        <f ca="1"/>
        <v>A21</v>
      </c>
      <c r="L27" s="8">
        <f ca="1"/>
        <v>343</v>
      </c>
      <c r="M27" s="8">
        <f ca="1"/>
        <v>10</v>
      </c>
      <c r="N27" s="8">
        <f ca="1"/>
        <v>21</v>
      </c>
      <c r="O27" s="8">
        <f ca="1"/>
        <v>50</v>
      </c>
      <c r="P27" s="8">
        <f ca="1"/>
        <v>1050</v>
      </c>
      <c r="Q27" s="19">
        <f ca="1"/>
        <v>8.9361702127659579E-3</v>
      </c>
      <c r="R27" s="9">
        <f ca="1"/>
        <v>1.2315559830162566E-2</v>
      </c>
      <c r="S27" s="20">
        <f t="shared" ca="1" si="5"/>
        <v>0.96326444439231518</v>
      </c>
      <c r="T27" s="19">
        <f t="shared" ca="1" si="6"/>
        <v>0.16326444439231513</v>
      </c>
      <c r="U27" s="8">
        <f t="shared" ca="1" si="17"/>
        <v>1</v>
      </c>
      <c r="V27" s="9">
        <f t="shared" ca="1" si="7"/>
        <v>1.2315559830162566E-2</v>
      </c>
      <c r="W27" s="20">
        <f t="shared" ca="1" si="8"/>
        <v>0.1669168875648033</v>
      </c>
      <c r="X27" s="19">
        <f t="shared" ca="1" si="9"/>
        <v>1.6916887564803307E-2</v>
      </c>
      <c r="Y27" s="8">
        <f t="shared" ca="1" si="10"/>
        <v>1</v>
      </c>
      <c r="Z27" s="9">
        <f t="shared" ca="1" si="11"/>
        <v>1.2315559830162566E-2</v>
      </c>
      <c r="AA27" s="9">
        <f t="shared" ca="1" si="12"/>
        <v>0</v>
      </c>
      <c r="AB27" s="9" t="str">
        <f ca="1">IF(AND(U27=1, U26=0), S27, "")</f>
        <v/>
      </c>
      <c r="AC27" s="9" t="str">
        <f ca="1">IF(AND(U27=1, Y27=1, Y26=0), W27, "")</f>
        <v/>
      </c>
      <c r="AD27" s="9" t="str">
        <f ca="1">IF(AND(AH27="C", AH26="B"), MAX($AA$4:$AA$32), "")</f>
        <v/>
      </c>
      <c r="AE27" s="8" t="str">
        <f t="shared" ca="1" si="13"/>
        <v/>
      </c>
      <c r="AF27" s="8" t="str">
        <f t="shared" ca="1" si="16"/>
        <v/>
      </c>
      <c r="AG27" s="8" t="str">
        <f t="shared" ca="1" si="14"/>
        <v>C</v>
      </c>
      <c r="AH27" s="21" t="str">
        <f t="shared" ca="1" si="15"/>
        <v>C</v>
      </c>
    </row>
    <row r="28" spans="2:34" x14ac:dyDescent="0.25">
      <c r="B28" s="8" t="s">
        <v>34</v>
      </c>
      <c r="C28" s="8">
        <f t="shared" ca="1" si="1"/>
        <v>606</v>
      </c>
      <c r="D28" s="8">
        <f t="shared" ca="1" si="2"/>
        <v>9</v>
      </c>
      <c r="E28" s="8">
        <f t="shared" ca="1" si="3"/>
        <v>60</v>
      </c>
      <c r="F28" s="8">
        <f t="shared" ca="1" si="4"/>
        <v>46</v>
      </c>
      <c r="G28" s="8">
        <f t="shared" ca="1" si="18"/>
        <v>2760</v>
      </c>
      <c r="H28" s="9">
        <f ca="1">E28/$E$34</f>
        <v>2.553191489361702E-2</v>
      </c>
      <c r="I28" s="9">
        <f ca="1">G28/$G$34</f>
        <v>3.2372328696427317E-2</v>
      </c>
      <c r="K28" s="18" t="str">
        <f ca="1"/>
        <v>A9</v>
      </c>
      <c r="L28" s="8">
        <f ca="1"/>
        <v>304</v>
      </c>
      <c r="M28" s="8">
        <f ca="1"/>
        <v>1</v>
      </c>
      <c r="N28" s="8">
        <f ca="1"/>
        <v>25</v>
      </c>
      <c r="O28" s="8">
        <f ca="1"/>
        <v>31</v>
      </c>
      <c r="P28" s="8">
        <f ca="1"/>
        <v>775</v>
      </c>
      <c r="Q28" s="19">
        <f ca="1"/>
        <v>1.0638297872340425E-2</v>
      </c>
      <c r="R28" s="9">
        <f ca="1"/>
        <v>9.0900560651199884E-3</v>
      </c>
      <c r="S28" s="20">
        <f t="shared" ca="1" si="5"/>
        <v>0.97235450045743521</v>
      </c>
      <c r="T28" s="19">
        <f t="shared" ca="1" si="6"/>
        <v>0.17235450045743517</v>
      </c>
      <c r="U28" s="8">
        <f t="shared" ca="1" si="17"/>
        <v>1</v>
      </c>
      <c r="V28" s="9">
        <f t="shared" ca="1" si="7"/>
        <v>9.0900560651199884E-3</v>
      </c>
      <c r="W28" s="20">
        <f t="shared" ca="1" si="8"/>
        <v>0.17600694362992328</v>
      </c>
      <c r="X28" s="19">
        <f t="shared" ca="1" si="9"/>
        <v>2.6006943629923285E-2</v>
      </c>
      <c r="Y28" s="8">
        <f t="shared" ca="1" si="10"/>
        <v>1</v>
      </c>
      <c r="Z28" s="9">
        <f t="shared" ca="1" si="11"/>
        <v>9.0900560651199884E-3</v>
      </c>
      <c r="AA28" s="9">
        <f t="shared" ca="1" si="12"/>
        <v>4.9051115437847473E-2</v>
      </c>
      <c r="AB28" s="9" t="str">
        <f ca="1">IF(AND(U28=1, U27=0), S28, "")</f>
        <v/>
      </c>
      <c r="AC28" s="9" t="str">
        <f ca="1">IF(AND(U28=1, Y28=1, Y27=0), W28, "")</f>
        <v/>
      </c>
      <c r="AD28" s="9" t="str">
        <f ca="1">IF(AND(AH28="C", AH27="B"), MAX($AA$4:$AA$32), "")</f>
        <v/>
      </c>
      <c r="AE28" s="8" t="str">
        <f t="shared" ca="1" si="13"/>
        <v/>
      </c>
      <c r="AF28" s="8" t="str">
        <f t="shared" ca="1" si="16"/>
        <v/>
      </c>
      <c r="AG28" s="8" t="str">
        <f t="shared" ca="1" si="14"/>
        <v>C</v>
      </c>
      <c r="AH28" s="21" t="str">
        <f t="shared" ca="1" si="15"/>
        <v>C</v>
      </c>
    </row>
    <row r="29" spans="2:34" x14ac:dyDescent="0.25">
      <c r="B29" s="8" t="s">
        <v>35</v>
      </c>
      <c r="C29" s="8">
        <f t="shared" ca="1" si="1"/>
        <v>948</v>
      </c>
      <c r="D29" s="8">
        <f t="shared" ca="1" si="2"/>
        <v>7</v>
      </c>
      <c r="E29" s="8">
        <f t="shared" ca="1" si="3"/>
        <v>83</v>
      </c>
      <c r="F29" s="8">
        <f t="shared" ca="1" si="4"/>
        <v>30</v>
      </c>
      <c r="G29" s="8">
        <f t="shared" ca="1" si="18"/>
        <v>2490</v>
      </c>
      <c r="H29" s="9">
        <f ca="1">E29/$E$34</f>
        <v>3.5319148936170212E-2</v>
      </c>
      <c r="I29" s="9">
        <f ca="1">G29/$G$34</f>
        <v>2.9205470454385513E-2</v>
      </c>
      <c r="K29" s="18" t="str">
        <f ca="1"/>
        <v>A23</v>
      </c>
      <c r="L29" s="8">
        <f ca="1"/>
        <v>954</v>
      </c>
      <c r="M29" s="8">
        <f ca="1"/>
        <v>1</v>
      </c>
      <c r="N29" s="8">
        <f ca="1"/>
        <v>23</v>
      </c>
      <c r="O29" s="8">
        <f ca="1"/>
        <v>33</v>
      </c>
      <c r="P29" s="8">
        <f ca="1"/>
        <v>759</v>
      </c>
      <c r="Q29" s="19">
        <f ca="1"/>
        <v>9.7872340425531907E-3</v>
      </c>
      <c r="R29" s="9">
        <f ca="1"/>
        <v>8.9023903915175107E-3</v>
      </c>
      <c r="S29" s="20">
        <f t="shared" ca="1" si="5"/>
        <v>0.98125689084895273</v>
      </c>
      <c r="T29" s="19">
        <f t="shared" ca="1" si="6"/>
        <v>0.18125689084895269</v>
      </c>
      <c r="U29" s="8">
        <f t="shared" ca="1" si="17"/>
        <v>1</v>
      </c>
      <c r="V29" s="9">
        <f t="shared" ca="1" si="7"/>
        <v>8.9023903915175107E-3</v>
      </c>
      <c r="W29" s="20">
        <f t="shared" ca="1" si="8"/>
        <v>0.1849093340214408</v>
      </c>
      <c r="X29" s="19">
        <f t="shared" ca="1" si="9"/>
        <v>3.4909334021440808E-2</v>
      </c>
      <c r="Y29" s="8">
        <f t="shared" ca="1" si="10"/>
        <v>1</v>
      </c>
      <c r="Z29" s="9">
        <f t="shared" ca="1" si="11"/>
        <v>8.9023903915175107E-3</v>
      </c>
      <c r="AA29" s="9">
        <f t="shared" ca="1" si="12"/>
        <v>4.9051115437847473E-2</v>
      </c>
      <c r="AB29" s="9" t="str">
        <f ca="1">IF(AND(U29=1, U28=0), S29, "")</f>
        <v/>
      </c>
      <c r="AC29" s="9" t="str">
        <f ca="1">IF(AND(U29=1, Y29=1, Y28=0), W29, "")</f>
        <v/>
      </c>
      <c r="AD29" s="9" t="str">
        <f ca="1">IF(AND(AH29="C", AH28="B"), MAX($AA$4:$AA$32), "")</f>
        <v/>
      </c>
      <c r="AE29" s="8" t="str">
        <f t="shared" ca="1" si="13"/>
        <v/>
      </c>
      <c r="AF29" s="8" t="str">
        <f t="shared" ca="1" si="16"/>
        <v/>
      </c>
      <c r="AG29" s="8" t="str">
        <f t="shared" ca="1" si="14"/>
        <v>C</v>
      </c>
      <c r="AH29" s="21" t="str">
        <f t="shared" ca="1" si="15"/>
        <v>C</v>
      </c>
    </row>
    <row r="30" spans="2:34" x14ac:dyDescent="0.25">
      <c r="B30" s="8" t="s">
        <v>36</v>
      </c>
      <c r="C30" s="8">
        <f t="shared" ca="1" si="1"/>
        <v>1107</v>
      </c>
      <c r="D30" s="8">
        <f t="shared" ca="1" si="2"/>
        <v>6</v>
      </c>
      <c r="E30" s="8">
        <f t="shared" ca="1" si="3"/>
        <v>42</v>
      </c>
      <c r="F30" s="8">
        <f t="shared" ca="1" si="4"/>
        <v>26</v>
      </c>
      <c r="G30" s="8">
        <f t="shared" ca="1" si="18"/>
        <v>1092</v>
      </c>
      <c r="H30" s="9">
        <f ca="1">E30/$E$34</f>
        <v>1.7872340425531916E-2</v>
      </c>
      <c r="I30" s="9">
        <f ca="1">G30/$G$34</f>
        <v>1.2808182223369068E-2</v>
      </c>
      <c r="K30" s="18" t="str">
        <f ca="1"/>
        <v>A12</v>
      </c>
      <c r="L30" s="8">
        <f ca="1"/>
        <v>1013</v>
      </c>
      <c r="M30" s="8">
        <f ca="1"/>
        <v>9</v>
      </c>
      <c r="N30" s="8">
        <f ca="1"/>
        <v>40</v>
      </c>
      <c r="O30" s="8">
        <f ca="1"/>
        <v>17</v>
      </c>
      <c r="P30" s="8">
        <f ca="1"/>
        <v>680</v>
      </c>
      <c r="Q30" s="19">
        <f ca="1"/>
        <v>1.7021276595744681E-2</v>
      </c>
      <c r="R30" s="9">
        <f ca="1"/>
        <v>7.975791128105281E-3</v>
      </c>
      <c r="S30" s="20">
        <f t="shared" ca="1" si="5"/>
        <v>0.98923268197705805</v>
      </c>
      <c r="T30" s="19">
        <f t="shared" ca="1" si="6"/>
        <v>0.189232681977058</v>
      </c>
      <c r="U30" s="8">
        <f t="shared" ca="1" si="17"/>
        <v>1</v>
      </c>
      <c r="V30" s="9">
        <f t="shared" ca="1" si="7"/>
        <v>7.975791128105281E-3</v>
      </c>
      <c r="W30" s="20">
        <f t="shared" ca="1" si="8"/>
        <v>0.19288512514954609</v>
      </c>
      <c r="X30" s="19">
        <f t="shared" ca="1" si="9"/>
        <v>4.2885125149546094E-2</v>
      </c>
      <c r="Y30" s="8">
        <f t="shared" ca="1" si="10"/>
        <v>1</v>
      </c>
      <c r="Z30" s="9">
        <f t="shared" ca="1" si="11"/>
        <v>7.975791128105281E-3</v>
      </c>
      <c r="AA30" s="9">
        <f t="shared" ca="1" si="12"/>
        <v>4.9051115437847473E-2</v>
      </c>
      <c r="AB30" s="9" t="str">
        <f ca="1">IF(AND(U30=1, U29=0), S30, "")</f>
        <v/>
      </c>
      <c r="AC30" s="9" t="str">
        <f ca="1">IF(AND(U30=1, Y30=1, Y29=0), W30, "")</f>
        <v/>
      </c>
      <c r="AD30" s="9" t="str">
        <f ca="1">IF(AND(AH30="C", AH29="B"), MAX($AA$4:$AA$32), "")</f>
        <v/>
      </c>
      <c r="AE30" s="8" t="str">
        <f t="shared" ca="1" si="13"/>
        <v/>
      </c>
      <c r="AF30" s="8" t="str">
        <f t="shared" ca="1" si="16"/>
        <v/>
      </c>
      <c r="AG30" s="8" t="str">
        <f t="shared" ca="1" si="14"/>
        <v>C</v>
      </c>
      <c r="AH30" s="21" t="str">
        <f t="shared" ca="1" si="15"/>
        <v>C</v>
      </c>
    </row>
    <row r="31" spans="2:34" x14ac:dyDescent="0.25">
      <c r="B31" s="8" t="s">
        <v>37</v>
      </c>
      <c r="C31" s="8">
        <f t="shared" ca="1" si="1"/>
        <v>1337</v>
      </c>
      <c r="D31" s="8">
        <f t="shared" ca="1" si="2"/>
        <v>5</v>
      </c>
      <c r="E31" s="8">
        <f t="shared" ca="1" si="3"/>
        <v>118</v>
      </c>
      <c r="F31" s="8">
        <f t="shared" ca="1" si="4"/>
        <v>43</v>
      </c>
      <c r="G31" s="8">
        <f t="shared" ca="1" si="18"/>
        <v>5074</v>
      </c>
      <c r="H31" s="9">
        <f ca="1">E31/$E$34</f>
        <v>5.0212765957446809E-2</v>
      </c>
      <c r="I31" s="9">
        <f ca="1">G31/$G$34</f>
        <v>5.9513476741185581E-2</v>
      </c>
      <c r="K31" s="18" t="str">
        <f ca="1"/>
        <v>A13</v>
      </c>
      <c r="L31" s="8">
        <f ca="1"/>
        <v>1494</v>
      </c>
      <c r="M31" s="8">
        <f ca="1"/>
        <v>10</v>
      </c>
      <c r="N31" s="8">
        <f ca="1"/>
        <v>24</v>
      </c>
      <c r="O31" s="8">
        <f ca="1"/>
        <v>22</v>
      </c>
      <c r="P31" s="8">
        <f ca="1"/>
        <v>528</v>
      </c>
      <c r="Q31" s="19">
        <f ca="1"/>
        <v>1.0212765957446808E-2</v>
      </c>
      <c r="R31" s="9">
        <f ca="1"/>
        <v>6.1929672288817475E-3</v>
      </c>
      <c r="S31" s="20">
        <f t="shared" ca="1" si="5"/>
        <v>0.99542564920593979</v>
      </c>
      <c r="T31" s="19">
        <f t="shared" ca="1" si="6"/>
        <v>0.19542564920593974</v>
      </c>
      <c r="U31" s="8">
        <f t="shared" ca="1" si="17"/>
        <v>1</v>
      </c>
      <c r="V31" s="9">
        <f t="shared" ca="1" si="7"/>
        <v>6.1929672288817475E-3</v>
      </c>
      <c r="W31" s="20">
        <f t="shared" ca="1" si="8"/>
        <v>0.19907809237842783</v>
      </c>
      <c r="X31" s="19">
        <f t="shared" ca="1" si="9"/>
        <v>4.9078092378427834E-2</v>
      </c>
      <c r="Y31" s="8">
        <f t="shared" ca="1" si="10"/>
        <v>1</v>
      </c>
      <c r="Z31" s="9">
        <f t="shared" ca="1" si="11"/>
        <v>6.1929672288817475E-3</v>
      </c>
      <c r="AA31" s="9">
        <f t="shared" ca="1" si="12"/>
        <v>4.9051115437847473E-2</v>
      </c>
      <c r="AB31" s="9" t="str">
        <f ca="1">IF(AND(U31=1, U30=0), S31, "")</f>
        <v/>
      </c>
      <c r="AC31" s="9" t="str">
        <f ca="1">IF(AND(U31=1, Y31=1, Y30=0), W31, "")</f>
        <v/>
      </c>
      <c r="AD31" s="9" t="str">
        <f ca="1">IF(AND(AH31="C", AH30="B"), MAX($AA$4:$AA$32), "")</f>
        <v/>
      </c>
      <c r="AE31" s="8" t="str">
        <f t="shared" ca="1" si="13"/>
        <v/>
      </c>
      <c r="AF31" s="8" t="str">
        <f t="shared" ca="1" si="16"/>
        <v/>
      </c>
      <c r="AG31" s="8" t="str">
        <f t="shared" ca="1" si="14"/>
        <v>C</v>
      </c>
      <c r="AH31" s="21" t="str">
        <f t="shared" ca="1" si="15"/>
        <v>C</v>
      </c>
    </row>
    <row r="32" spans="2:34" x14ac:dyDescent="0.25">
      <c r="B32" s="10" t="s">
        <v>38</v>
      </c>
      <c r="C32" s="10">
        <f t="shared" ca="1" si="1"/>
        <v>1311</v>
      </c>
      <c r="D32" s="10">
        <f t="shared" ca="1" si="2"/>
        <v>2</v>
      </c>
      <c r="E32" s="10">
        <f t="shared" ca="1" si="3"/>
        <v>141</v>
      </c>
      <c r="F32" s="10">
        <f t="shared" ca="1" si="4"/>
        <v>16</v>
      </c>
      <c r="G32" s="10">
        <f t="shared" ca="1" si="18"/>
        <v>2256</v>
      </c>
      <c r="H32" s="11">
        <f ca="1">E32/$E$34</f>
        <v>0.06</v>
      </c>
      <c r="I32" s="11">
        <f ca="1">G32/$G$34</f>
        <v>2.6460859977949284E-2</v>
      </c>
      <c r="K32" s="22" t="str">
        <f ca="1"/>
        <v>A4</v>
      </c>
      <c r="L32" s="10">
        <f ca="1"/>
        <v>1422</v>
      </c>
      <c r="M32" s="10">
        <f ca="1"/>
        <v>9</v>
      </c>
      <c r="N32" s="10">
        <f ca="1"/>
        <v>26</v>
      </c>
      <c r="O32" s="10">
        <f ca="1"/>
        <v>15</v>
      </c>
      <c r="P32" s="10">
        <f ca="1"/>
        <v>390</v>
      </c>
      <c r="Q32" s="23">
        <f ca="1"/>
        <v>1.1063829787234043E-2</v>
      </c>
      <c r="R32" s="11">
        <f ca="1"/>
        <v>4.5743507940603813E-3</v>
      </c>
      <c r="S32" s="24">
        <f t="shared" ca="1" si="5"/>
        <v>1.0000000000000002</v>
      </c>
      <c r="T32" s="23">
        <f t="shared" ca="1" si="6"/>
        <v>0.20000000000000018</v>
      </c>
      <c r="U32" s="10">
        <f t="shared" ca="1" si="17"/>
        <v>1</v>
      </c>
      <c r="V32" s="11">
        <f t="shared" ca="1" si="7"/>
        <v>4.5743507940603813E-3</v>
      </c>
      <c r="W32" s="24">
        <f t="shared" ca="1" si="8"/>
        <v>0.20365244317248821</v>
      </c>
      <c r="X32" s="23">
        <f t="shared" ca="1" si="9"/>
        <v>5.3652443172488212E-2</v>
      </c>
      <c r="Y32" s="10">
        <f t="shared" ca="1" si="10"/>
        <v>1</v>
      </c>
      <c r="Z32" s="11">
        <f t="shared" ca="1" si="11"/>
        <v>4.5743507940603813E-3</v>
      </c>
      <c r="AA32" s="11">
        <f t="shared" ca="1" si="12"/>
        <v>4.9051115437847473E-2</v>
      </c>
      <c r="AB32" s="11" t="str">
        <f ca="1">IF(AND(U32=1, U31=0), S32, "")</f>
        <v/>
      </c>
      <c r="AC32" s="11" t="str">
        <f ca="1">IF(AND(U32=1, Y32=1, Y31=0), W32, "")</f>
        <v/>
      </c>
      <c r="AD32" s="11" t="str">
        <f ca="1">IF(AND(AH32="C", AH31="B"), MAX($AA$4:$AA$32), "")</f>
        <v/>
      </c>
      <c r="AE32" s="10" t="str">
        <f t="shared" ca="1" si="13"/>
        <v/>
      </c>
      <c r="AF32" s="10" t="str">
        <f t="shared" ca="1" si="16"/>
        <v/>
      </c>
      <c r="AG32" s="10" t="str">
        <f t="shared" ca="1" si="14"/>
        <v>C</v>
      </c>
      <c r="AH32" s="25" t="str">
        <f t="shared" ca="1" si="15"/>
        <v>C</v>
      </c>
    </row>
    <row r="34" spans="2:10" x14ac:dyDescent="0.25">
      <c r="B34" s="30" t="s">
        <v>44</v>
      </c>
      <c r="C34" s="30"/>
      <c r="D34" s="30"/>
      <c r="E34" s="30">
        <f ca="1">SUM(E4:E32)</f>
        <v>2350</v>
      </c>
      <c r="F34" s="30"/>
      <c r="G34" s="30">
        <f ca="1">SUM(G4:G32)</f>
        <v>85258</v>
      </c>
      <c r="H34" s="30"/>
      <c r="I34" s="30"/>
    </row>
    <row r="36" spans="2:10" x14ac:dyDescent="0.25">
      <c r="C36" s="3"/>
      <c r="J36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Dimos-Theodoros Touloumidis</dc:creator>
  <cp:lastModifiedBy>Dimos-Theodoros Touloumidis</cp:lastModifiedBy>
  <dcterms:created xsi:type="dcterms:W3CDTF">2015-06-05T18:19:34Z</dcterms:created>
  <dcterms:modified xsi:type="dcterms:W3CDTF">2022-03-23T20:44:25Z</dcterms:modified>
</cp:coreProperties>
</file>