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wmf" ContentType="image/x-wmf"/>
  <Override PartName="/xl/media/image2.wmf" ContentType="image/x-wmf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true" iterateDelta="0.0001"/>
</workbook>
</file>

<file path=xl/sharedStrings.xml><?xml version="1.0" encoding="utf-8"?>
<sst xmlns="http://schemas.openxmlformats.org/spreadsheetml/2006/main" count="448" uniqueCount="305">
  <si>
    <t>        Measurement Procedure Chart of A Boiler Efficiency</t>
  </si>
  <si>
    <t>Reference Standards：DL/T964-2005 and GB10184-88 </t>
  </si>
  <si>
    <t>Ying Xiaoyuan 3110103177, Wu Jiayang 3110103165, Wang Yihua 3110103119</t>
  </si>
  <si>
    <t>Step 1</t>
  </si>
  <si>
    <t>Input</t>
  </si>
  <si>
    <t>Name</t>
  </si>
  <si>
    <t>Symbol</t>
  </si>
  <si>
    <t>Unit</t>
  </si>
  <si>
    <t>Value</t>
  </si>
  <si>
    <t>Carbon Content(ARB)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</si>
  <si>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ar</t>
    </r>
  </si>
  <si>
    <t>%</t>
  </si>
  <si>
    <t>Elemental</t>
  </si>
  <si>
    <t>Hydrogen Content(ARB) 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</si>
  <si>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ar</t>
    </r>
  </si>
  <si>
    <t>Analysis</t>
  </si>
  <si>
    <t>Sulphur Content(ARB)</t>
  </si>
  <si>
    <r>
      <t xml:space="preserve">S</t>
    </r>
    <r>
      <rPr>
        <vertAlign val="subscript"/>
        <sz val="11"/>
        <color rgb="FF000000"/>
        <rFont val="宋体"/>
        <family val="3"/>
        <charset val="134"/>
      </rPr>
      <t xml:space="preserve">t,ar</t>
    </r>
  </si>
  <si>
    <t>Oxygen Content(ARB)</t>
  </si>
  <si>
    <r>
      <t xml:space="preserve">O</t>
    </r>
    <r>
      <rPr>
        <vertAlign val="subscript"/>
        <sz val="11"/>
        <color rgb="FF000000"/>
        <rFont val="宋体"/>
        <family val="3"/>
        <charset val="134"/>
      </rPr>
      <t xml:space="preserve">ar</t>
    </r>
  </si>
  <si>
    <t>Nitrogen Content(ARB)</t>
  </si>
  <si>
    <r>
      <t xml:space="preserve">N</t>
    </r>
    <r>
      <rPr>
        <vertAlign val="subscript"/>
        <sz val="11"/>
        <color rgb="FF000000"/>
        <rFont val="宋体"/>
        <family val="3"/>
        <charset val="134"/>
      </rPr>
      <t xml:space="preserve">ar</t>
    </r>
  </si>
  <si>
    <t>Fuel(Coal)</t>
  </si>
  <si>
    <t>Water Content(ARB)</t>
  </si>
  <si>
    <r>
      <t xml:space="preserve">M</t>
    </r>
    <r>
      <rPr>
        <vertAlign val="subscript"/>
        <sz val="11"/>
        <color rgb="FF000000"/>
        <rFont val="宋体"/>
        <family val="3"/>
        <charset val="134"/>
      </rPr>
      <t xml:space="preserve">t</t>
    </r>
  </si>
  <si>
    <t>Characteristics</t>
  </si>
  <si>
    <t>Water Content(ADB)</t>
  </si>
  <si>
    <r>
      <t xml:space="preserve">M</t>
    </r>
    <r>
      <rPr>
        <vertAlign val="subscript"/>
        <sz val="11"/>
        <color rgb="FF000000"/>
        <rFont val="宋体"/>
        <family val="3"/>
        <charset val="134"/>
      </rPr>
      <t xml:space="preserve">ad</t>
    </r>
  </si>
  <si>
    <t>Industrial</t>
  </si>
  <si>
    <t>Ash Content(ARB)</t>
  </si>
  <si>
    <r>
      <t xml:space="preserve">A</t>
    </r>
    <r>
      <rPr>
        <vertAlign val="subscript"/>
        <sz val="11"/>
        <color rgb="FF000000"/>
        <rFont val="宋体"/>
        <family val="3"/>
        <charset val="134"/>
      </rPr>
      <t xml:space="preserve">ar</t>
    </r>
  </si>
  <si>
    <t> Analysis</t>
  </si>
  <si>
    <t>Volatile Matter Content(DAFB)</t>
  </si>
  <si>
    <r>
      <t xml:space="preserve">V</t>
    </r>
    <r>
      <rPr>
        <vertAlign val="subscript"/>
        <sz val="11"/>
        <color rgb="FF000000"/>
        <rFont val="宋体"/>
        <family val="3"/>
        <charset val="134"/>
      </rPr>
      <t xml:space="preserve">daf</t>
    </r>
  </si>
  <si>
    <t>Net Calorific Power(ARB)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</si>
  <si>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net,ar</t>
    </r>
  </si>
  <si>
    <t>KJ/Kg</t>
  </si>
  <si>
    <t>Fuel Temperature</t>
  </si>
  <si>
    <r>
      <t xml:space="preserve">t</t>
    </r>
    <r>
      <rPr>
        <vertAlign val="subscript"/>
        <sz val="11"/>
        <color rgb="FF000000"/>
        <rFont val="宋体"/>
        <family val="3"/>
        <charset val="134"/>
      </rPr>
      <t xml:space="preserve">r</t>
    </r>
  </si>
  <si>
    <t>℃</t>
  </si>
  <si>
    <r>
      <t xml:space="preserve">Total Moisture Content</t>
    </r>
    <r>
      <rPr>
        <sz val="11"/>
        <rFont val="宋体"/>
        <family val="3"/>
        <charset val="134"/>
      </rPr>
      <t xml:space="preserve">（石灰石全水分）</t>
    </r>
  </si>
  <si>
    <r>
      <t xml:space="preserve">M</t>
    </r>
    <r>
      <rPr>
        <vertAlign val="superscript"/>
        <sz val="11"/>
        <color rgb="FF000000"/>
        <rFont val="宋体"/>
        <family val="3"/>
        <charset val="134"/>
      </rPr>
      <t xml:space="preserve">shs</t>
    </r>
    <r>
      <rPr>
        <vertAlign val="subscript"/>
        <sz val="11"/>
        <color rgb="FF000000"/>
        <rFont val="宋体"/>
        <family val="3"/>
        <charset val="134"/>
      </rPr>
      <t xml:space="preserve">t</t>
    </r>
  </si>
  <si>
    <t>Desulfurizer（Limestone）</t>
  </si>
  <si>
    <r>
      <t xml:space="preserve">CaCO</t>
    </r>
    <r>
      <rPr>
        <vertAlign val="subscript"/>
        <sz val="11"/>
        <color rgb="FF000000"/>
        <rFont val="宋体"/>
        <family val="3"/>
        <charset val="134"/>
      </rPr>
      <t xml:space="preserve">3</t>
    </r>
    <r>
      <rPr>
        <sz val="11"/>
        <color rgb="FF000000"/>
        <rFont val="宋体"/>
        <family val="3"/>
        <charset val="134"/>
      </rPr>
      <t xml:space="preserve"> Content(ARB)</t>
    </r>
    <r>
      <rPr>
        <sz val="11"/>
        <rFont val="宋体"/>
        <family val="3"/>
        <charset val="134"/>
      </rPr>
      <t xml:space="preserve">（石灰石收到基碳酸钙含量）</t>
    </r>
  </si>
  <si>
    <r>
      <t xml:space="preserve">CaCO</t>
    </r>
    <r>
      <rPr>
        <vertAlign val="subscript"/>
        <sz val="11"/>
        <color rgb="FF000000"/>
        <rFont val="宋体"/>
        <family val="3"/>
        <charset val="134"/>
      </rPr>
      <t xml:space="preserve">3,ar</t>
    </r>
  </si>
  <si>
    <r>
      <t xml:space="preserve">CaCO</t>
    </r>
    <r>
      <rPr>
        <vertAlign val="subscript"/>
        <sz val="11"/>
        <color rgb="FF000000"/>
        <rFont val="宋体"/>
        <family val="3"/>
        <charset val="134"/>
      </rPr>
      <t xml:space="preserve">3</t>
    </r>
    <r>
      <rPr>
        <sz val="11"/>
        <color rgb="FF000000"/>
        <rFont val="宋体"/>
        <family val="3"/>
        <charset val="134"/>
      </rPr>
      <t xml:space="preserve"> Resolution Ratio</t>
    </r>
    <r>
      <rPr>
        <sz val="11"/>
        <rFont val="宋体"/>
        <family val="3"/>
        <charset val="134"/>
      </rPr>
      <t xml:space="preserve">（石灰石碳酸钙分解率）</t>
    </r>
  </si>
  <si>
    <r>
      <t xml:space="preserve">β</t>
    </r>
    <r>
      <rPr>
        <vertAlign val="subscript"/>
        <sz val="11"/>
        <color rgb="FF000000"/>
        <rFont val="宋体"/>
        <family val="3"/>
        <charset val="134"/>
      </rPr>
      <t xml:space="preserve">fj</t>
    </r>
  </si>
  <si>
    <r>
      <t xml:space="preserve">Limestone Consumption</t>
    </r>
    <r>
      <rPr>
        <sz val="11"/>
        <rFont val="宋体"/>
        <family val="3"/>
        <charset val="134"/>
      </rPr>
      <t xml:space="preserve">（石灰石消耗量）</t>
    </r>
  </si>
  <si>
    <r>
      <t xml:space="preserve">B</t>
    </r>
    <r>
      <rPr>
        <vertAlign val="subscript"/>
        <sz val="11"/>
        <color rgb="FF000000"/>
        <rFont val="宋体"/>
        <family val="3"/>
        <charset val="134"/>
      </rPr>
      <t xml:space="preserve">shs</t>
    </r>
  </si>
  <si>
    <t>Kg/h</t>
  </si>
  <si>
    <t>Flue Gas Analysis</t>
  </si>
  <si>
    <t>Oxygen Content</t>
  </si>
  <si>
    <r>
      <t xml:space="preserve">O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</si>
  <si>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r>
      <t xml:space="preserve">Specific Heat at Constant Pressure of O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</si>
  <si>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p,O</t>
    </r>
    <r>
      <rPr>
        <vertAlign val="subscript"/>
        <sz val="6"/>
        <color rgb="FF000000"/>
        <rFont val="宋体"/>
        <family val="3"/>
        <charset val="134"/>
      </rPr>
      <t xml:space="preserve">2</t>
    </r>
  </si>
  <si>
    <t>KJ/(m3,k)</t>
  </si>
  <si>
    <t>Three Atomic Gases Content</t>
  </si>
  <si>
    <r>
      <t xml:space="preserve">RO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</si>
  <si>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r>
      <t xml:space="preserve">Specific Heat at Constant Pressure of CO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</si>
  <si>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p,CO</t>
    </r>
    <r>
      <rPr>
        <vertAlign val="subscript"/>
        <sz val="6"/>
        <color rgb="FF000000"/>
        <rFont val="宋体"/>
        <family val="3"/>
        <charset val="134"/>
      </rPr>
      <t xml:space="preserve">2</t>
    </r>
  </si>
  <si>
    <t>Carbon Monoxide Content</t>
  </si>
  <si>
    <t>CO</t>
  </si>
  <si>
    <t>Specific Heat at Constant Pressure of CO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</si>
  <si>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p,CO</t>
    </r>
  </si>
  <si>
    <t>Hydrogen Content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</si>
  <si>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</si>
  <si>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t>Nitrogen Content</t>
  </si>
  <si>
    <r>
      <t xml:space="preserve">N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</si>
  <si>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r>
      <t xml:space="preserve">Specific Heat at Constant Pressure of N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</si>
  <si>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p,N</t>
    </r>
    <r>
      <rPr>
        <vertAlign val="subscript"/>
        <sz val="6"/>
        <color rgb="FF000000"/>
        <rFont val="宋体"/>
        <family val="3"/>
        <charset val="134"/>
      </rPr>
      <t xml:space="preserve">2</t>
    </r>
  </si>
  <si>
    <t>Methane Content</t>
  </si>
  <si>
    <r>
      <t xml:space="preserve">CH</t>
    </r>
    <r>
      <rPr>
        <vertAlign val="subscript"/>
        <sz val="11"/>
        <color rgb="FF000000"/>
        <rFont val="宋体"/>
        <family val="3"/>
        <charset val="134"/>
      </rPr>
      <t xml:space="preserve">4</t>
    </r>
  </si>
  <si>
    <t>Hydrocarbon Content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</si>
  <si>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m</t>
    </r>
    <r>
      <rPr>
        <sz val="11"/>
        <color rgb="FF000000"/>
        <rFont val="宋体"/>
        <family val="3"/>
        <charset val="134"/>
      </rP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n</t>
    </r>
  </si>
  <si>
    <t>Effluent Concentration of Sulfur Dioxide</t>
  </si>
  <si>
    <r>
      <t xml:space="preserve">SO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</si>
  <si>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t>mg/m3</t>
  </si>
  <si>
    <t>Temperature</t>
  </si>
  <si>
    <r>
      <t xml:space="preserve">t</t>
    </r>
    <r>
      <rPr>
        <vertAlign val="subscript"/>
        <sz val="11"/>
        <color rgb="FF000000"/>
        <rFont val="宋体"/>
        <family val="3"/>
        <charset val="134"/>
      </rPr>
      <t xml:space="preserve">dz</t>
    </r>
  </si>
  <si>
    <t>Bottom</t>
  </si>
  <si>
    <t>Specific Heat Capacity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</si>
  <si>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dz</t>
    </r>
  </si>
  <si>
    <t>KJ/(Kg*K)</t>
  </si>
  <si>
    <t> Ash</t>
  </si>
  <si>
    <t>Combustible Content</t>
  </si>
  <si>
    <r>
      <t xml:space="preserve">C</t>
    </r>
    <r>
      <rPr>
        <vertAlign val="superscript"/>
        <sz val="11"/>
        <color rgb="FF000000"/>
        <rFont val="宋体"/>
        <family val="3"/>
        <charset val="134"/>
      </rP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dz</t>
    </r>
  </si>
  <si>
    <t>Ash Mass Content  </t>
  </si>
  <si>
    <r>
      <t xml:space="preserve">α</t>
    </r>
    <r>
      <rPr>
        <vertAlign val="subscript"/>
        <sz val="11"/>
        <color rgb="FF000000"/>
        <rFont val="宋体"/>
        <family val="3"/>
        <charset val="134"/>
      </rPr>
      <t xml:space="preserve">dz</t>
    </r>
  </si>
  <si>
    <t>  </t>
  </si>
  <si>
    <r>
      <t xml:space="preserve">t</t>
    </r>
    <r>
      <rPr>
        <vertAlign val="subscript"/>
        <sz val="11"/>
        <color rgb="FF000000"/>
        <rFont val="宋体"/>
        <family val="3"/>
        <charset val="134"/>
      </rPr>
      <t xml:space="preserve">xhh</t>
    </r>
  </si>
  <si>
    <t>Circulating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</si>
  <si>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xhh</t>
    </r>
  </si>
  <si>
    <t>Ash</t>
  </si>
  <si>
    <r>
      <t xml:space="preserve">C</t>
    </r>
    <r>
      <rPr>
        <vertAlign val="superscript"/>
        <sz val="11"/>
        <color rgb="FF000000"/>
        <rFont val="宋体"/>
        <family val="3"/>
        <charset val="134"/>
      </rP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xhh</t>
    </r>
  </si>
  <si>
    <r>
      <t xml:space="preserve">α</t>
    </r>
    <r>
      <rPr>
        <vertAlign val="subscript"/>
        <sz val="11"/>
        <color rgb="FF000000"/>
        <rFont val="宋体"/>
        <family val="3"/>
        <charset val="134"/>
      </rPr>
      <t xml:space="preserve">xhh</t>
    </r>
  </si>
  <si>
    <t>Fallout</t>
  </si>
  <si>
    <r>
      <t xml:space="preserve">t</t>
    </r>
    <r>
      <rPr>
        <vertAlign val="subscript"/>
        <sz val="11"/>
        <color rgb="FF000000"/>
        <rFont val="宋体"/>
        <family val="3"/>
        <charset val="134"/>
      </rPr>
      <t xml:space="preserve">cjh</t>
    </r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</si>
  <si>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cjh</t>
    </r>
  </si>
  <si>
    <r>
      <t xml:space="preserve">C</t>
    </r>
    <r>
      <rPr>
        <vertAlign val="superscript"/>
        <sz val="11"/>
        <color rgb="FF000000"/>
        <rFont val="宋体"/>
        <family val="3"/>
        <charset val="134"/>
      </rP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cjh</t>
    </r>
  </si>
  <si>
    <r>
      <t xml:space="preserve">α</t>
    </r>
    <r>
      <rPr>
        <vertAlign val="subscript"/>
        <sz val="11"/>
        <color rgb="FF000000"/>
        <rFont val="宋体"/>
        <family val="3"/>
        <charset val="134"/>
      </rPr>
      <t xml:space="preserve">cjh</t>
    </r>
  </si>
  <si>
    <t>Fly Ash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</si>
  <si>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fh</t>
    </r>
  </si>
  <si>
    <r>
      <t xml:space="preserve">C</t>
    </r>
    <r>
      <rPr>
        <vertAlign val="superscript"/>
        <sz val="11"/>
        <color rgb="FF000000"/>
        <rFont val="宋体"/>
        <family val="3"/>
        <charset val="134"/>
      </rP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fh</t>
    </r>
  </si>
  <si>
    <r>
      <t xml:space="preserve">α</t>
    </r>
    <r>
      <rPr>
        <vertAlign val="subscript"/>
        <sz val="11"/>
        <color rgb="FF000000"/>
        <rFont val="宋体"/>
        <family val="3"/>
        <charset val="134"/>
      </rPr>
      <t xml:space="preserve">fh</t>
    </r>
  </si>
  <si>
    <t>Boiler Rated Evaporating Capacity</t>
  </si>
  <si>
    <r>
      <t xml:space="preserve">D</t>
    </r>
    <r>
      <rPr>
        <vertAlign val="superscript"/>
        <sz val="11"/>
        <color rgb="FF000000"/>
        <rFont val="宋体"/>
        <family val="3"/>
        <charset val="134"/>
      </rPr>
      <t xml:space="preserve">e</t>
    </r>
  </si>
  <si>
    <t>Boiler Evaporating Capacity</t>
  </si>
  <si>
    <t>D</t>
  </si>
  <si>
    <t>Atomizing Steam Content</t>
  </si>
  <si>
    <r>
      <t xml:space="preserve">D</t>
    </r>
    <r>
      <rPr>
        <vertAlign val="subscript"/>
        <sz val="11"/>
        <color rgb="FF000000"/>
        <rFont val="宋体"/>
        <family val="3"/>
        <charset val="134"/>
      </rPr>
      <t xml:space="preserve">wh</t>
    </r>
  </si>
  <si>
    <t>Enthalpy of Atomizing Steam in Inlet Parameter 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</si>
  <si>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wh</t>
    </r>
  </si>
  <si>
    <t>Enthalpy of Saturated Vapor at Datum Temperature</t>
  </si>
  <si>
    <r>
      <t xml:space="preserve">(h</t>
    </r>
    <r>
      <rPr>
        <vertAlign val="subscript"/>
        <sz val="11"/>
        <color rgb="FF000000"/>
        <rFont val="宋体"/>
        <family val="3"/>
        <charset val="134"/>
      </rPr>
      <t xml:space="preserve">bq</t>
    </r>
    <r>
      <rPr>
        <sz val="11"/>
        <color rgb="FF000000"/>
        <rFont val="宋体"/>
        <family val="3"/>
        <charset val="134"/>
      </rPr>
      <t xml:space="preserve">)</t>
    </r>
    <r>
      <rPr>
        <vertAlign val="subscript"/>
        <sz val="11"/>
        <color rgb="FF000000"/>
        <rFont val="宋体"/>
        <family val="3"/>
        <charset val="134"/>
      </rPr>
      <t xml:space="preserve">0</t>
    </r>
  </si>
  <si>
    <t>Air Temperature（Ventilator Entrance）</t>
  </si>
  <si>
    <r>
      <t xml:space="preserve">t</t>
    </r>
    <r>
      <rPr>
        <vertAlign val="subscript"/>
        <sz val="11"/>
        <color rgb="FF000000"/>
        <rFont val="宋体"/>
        <family val="3"/>
        <charset val="134"/>
      </rPr>
      <t xml:space="preserve">0</t>
    </r>
  </si>
  <si>
    <t>Air Absolute Humidity</t>
  </si>
  <si>
    <r>
      <t xml:space="preserve">d</t>
    </r>
    <r>
      <rPr>
        <vertAlign val="subscript"/>
        <sz val="11"/>
        <color rgb="FF000000"/>
        <rFont val="宋体"/>
        <family val="3"/>
        <charset val="134"/>
      </rPr>
      <t xml:space="preserve">k</t>
    </r>
  </si>
  <si>
    <r>
      <t xml:space="preserve">Specific Heat at Constant Pressure of Vapour（from t</t>
    </r>
    <r>
      <rPr>
        <vertAlign val="subscript"/>
        <sz val="11"/>
        <color rgb="FF000000"/>
        <rFont val="宋体"/>
        <family val="3"/>
        <charset val="134"/>
      </rPr>
      <t xml:space="preserve">0</t>
    </r>
    <r>
      <rPr>
        <sz val="11"/>
        <color rgb="FF000000"/>
        <rFont val="宋体"/>
        <family val="3"/>
        <charset val="134"/>
      </rPr>
      <t xml:space="preserve"> toθ</t>
    </r>
    <r>
      <rPr>
        <vertAlign val="subscript"/>
        <sz val="11"/>
        <color rgb="FF000000"/>
        <rFont val="宋体"/>
        <family val="3"/>
        <charset val="134"/>
      </rPr>
      <t xml:space="preserve">py</t>
    </r>
    <r>
      <rPr>
        <sz val="11"/>
        <color rgb="FF000000"/>
        <rFont val="宋体"/>
        <family val="3"/>
        <charset val="134"/>
      </rPr>
      <t xml:space="preserve">)</t>
    </r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</si>
  <si>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p,H</t>
    </r>
    <r>
      <rPr>
        <vertAlign val="subscript"/>
        <sz val="6"/>
        <color rgb="FF000000"/>
        <rFont val="宋体"/>
        <family val="3"/>
        <charset val="134"/>
      </rPr>
      <t xml:space="preserve">2</t>
    </r>
    <r>
      <rPr>
        <vertAlign val="subscript"/>
        <sz val="11"/>
        <color rgb="FF000000"/>
        <rFont val="宋体"/>
        <family val="3"/>
        <charset val="134"/>
      </rPr>
      <t xml:space="preserve">O</t>
    </r>
  </si>
  <si>
    <t>Specific Heat at Constant Pressure of Air（based on Temperature at Ventilator Entrance)</t>
  </si>
  <si>
    <r>
      <t xml:space="preserve">(C</t>
    </r>
    <r>
      <rPr>
        <vertAlign val="subscript"/>
        <sz val="11"/>
        <color rgb="FF000000"/>
        <rFont val="宋体"/>
        <family val="3"/>
        <charset val="134"/>
      </rPr>
      <t xml:space="preserve">pk</t>
    </r>
    <r>
      <rPr>
        <sz val="11"/>
        <color rgb="FF000000"/>
        <rFont val="宋体"/>
        <family val="3"/>
        <charset val="134"/>
      </rPr>
      <t xml:space="preserve">)</t>
    </r>
    <r>
      <rPr>
        <vertAlign val="subscript"/>
        <sz val="11"/>
        <color rgb="FF000000"/>
        <rFont val="宋体"/>
        <family val="3"/>
        <charset val="134"/>
      </rPr>
      <t xml:space="preserve">0</t>
    </r>
  </si>
  <si>
    <t>Exhaust Gas Temperature</t>
  </si>
  <si>
    <r>
      <t xml:space="preserve">θ</t>
    </r>
    <r>
      <rPr>
        <vertAlign val="subscript"/>
        <sz val="11"/>
        <color rgb="FF000000"/>
        <rFont val="宋体"/>
        <family val="3"/>
        <charset val="134"/>
      </rPr>
      <t xml:space="preserve">py</t>
    </r>
  </si>
  <si>
    <t>Air Quantity of Entering Air Heater</t>
  </si>
  <si>
    <r>
      <t xml:space="preserve">V</t>
    </r>
    <r>
      <rPr>
        <vertAlign val="subscript"/>
        <sz val="11"/>
        <color rgb="FF000000"/>
        <rFont val="宋体"/>
        <family val="3"/>
        <charset val="134"/>
      </rPr>
      <t xml:space="preserve">SF</t>
    </r>
  </si>
  <si>
    <t>m3/h</t>
  </si>
  <si>
    <t>Specific Heat at Constant Pressure of Air at Temperature of Air Heater Entrance</t>
  </si>
  <si>
    <r>
      <t xml:space="preserve">C"</t>
    </r>
    <r>
      <rPr>
        <vertAlign val="subscript"/>
        <sz val="11"/>
        <color rgb="FF000000"/>
        <rFont val="宋体"/>
        <family val="3"/>
        <charset val="134"/>
      </rPr>
      <t xml:space="preserve">pk</t>
    </r>
  </si>
  <si>
    <t>KJ/(m3.K)</t>
  </si>
  <si>
    <t>Temperature of Air at Air Heater Entrance</t>
  </si>
  <si>
    <r>
      <t xml:space="preserve">t'</t>
    </r>
    <r>
      <rPr>
        <vertAlign val="subscript"/>
        <sz val="11"/>
        <color rgb="FF000000"/>
        <rFont val="宋体"/>
        <family val="3"/>
        <charset val="134"/>
      </rPr>
      <t xml:space="preserve">k</t>
    </r>
  </si>
  <si>
    <t>Operation Parameter</t>
  </si>
  <si>
    <t>Main Steam Flow</t>
  </si>
  <si>
    <r>
      <t xml:space="preserve">D</t>
    </r>
    <r>
      <rPr>
        <vertAlign val="subscript"/>
        <sz val="11"/>
        <color rgb="FF000000"/>
        <rFont val="宋体"/>
        <family val="3"/>
        <charset val="134"/>
      </rPr>
      <t xml:space="preserve">gq</t>
    </r>
  </si>
  <si>
    <t>of Boiler</t>
  </si>
  <si>
    <t>Enthalpy of Main Steam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</si>
  <si>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gq</t>
    </r>
  </si>
  <si>
    <t>Enthalpy of Feedwater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</si>
  <si>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gs</t>
    </r>
  </si>
  <si>
    <t>Vapour Flow at Reheater Entrance</t>
  </si>
  <si>
    <r>
      <t xml:space="preserve">D'</t>
    </r>
    <r>
      <rPr>
        <vertAlign val="subscript"/>
        <sz val="11"/>
        <color rgb="FF000000"/>
        <rFont val="宋体"/>
        <family val="3"/>
        <charset val="134"/>
      </rPr>
      <t xml:space="preserve">zq</t>
    </r>
  </si>
  <si>
    <t>Enthalpy of Vapour at Reheater Entrance</t>
  </si>
  <si>
    <r>
      <t xml:space="preserve">h'</t>
    </r>
    <r>
      <rPr>
        <vertAlign val="subscript"/>
        <sz val="11"/>
        <color rgb="FF000000"/>
        <rFont val="宋体"/>
        <family val="3"/>
        <charset val="134"/>
      </rPr>
      <t xml:space="preserve">zq</t>
    </r>
  </si>
  <si>
    <t>Enthalpy of Vapour at Reheater Exit</t>
  </si>
  <si>
    <r>
      <t xml:space="preserve">h"</t>
    </r>
    <r>
      <rPr>
        <vertAlign val="subscript"/>
        <sz val="11"/>
        <color rgb="FF000000"/>
        <rFont val="宋体"/>
        <family val="3"/>
        <charset val="134"/>
      </rPr>
      <t xml:space="preserve">zq</t>
    </r>
  </si>
  <si>
    <t>Desuperheater Water Flow of Reheater</t>
  </si>
  <si>
    <r>
      <t xml:space="preserve">D</t>
    </r>
    <r>
      <rPr>
        <vertAlign val="subscript"/>
        <sz val="11"/>
        <color rgb="FF000000"/>
        <rFont val="宋体"/>
        <family val="3"/>
        <charset val="134"/>
      </rPr>
      <t xml:space="preserve">zj</t>
    </r>
  </si>
  <si>
    <t>Desuperheater Water Enthalpy of Reheater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</si>
  <si>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zj</t>
    </r>
  </si>
  <si>
    <t>Extraction Mass of Saturated Steam</t>
  </si>
  <si>
    <r>
      <t xml:space="preserve">D</t>
    </r>
    <r>
      <rPr>
        <vertAlign val="subscript"/>
        <sz val="11"/>
        <color rgb="FF000000"/>
        <rFont val="宋体"/>
        <family val="3"/>
        <charset val="134"/>
      </rPr>
      <t xml:space="preserve">bq</t>
    </r>
  </si>
  <si>
    <t>Enthalpy of Saturation Water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</si>
  <si>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bs</t>
    </r>
  </si>
  <si>
    <t>Enthalpy of Saturated Steam</t>
  </si>
  <si>
    <r>
      <t xml:space="preserve">h</t>
    </r>
    <r>
      <rPr>
        <vertAlign val="subscript"/>
        <sz val="11"/>
        <color rgb="FF000000"/>
        <rFont val="宋体"/>
        <family val="3"/>
        <charset val="134"/>
      </rPr>
      <t xml:space="preserve">bq</t>
    </r>
  </si>
  <si>
    <t>Effluent Flow</t>
  </si>
  <si>
    <r>
      <t xml:space="preserve">D</t>
    </r>
    <r>
      <rPr>
        <vertAlign val="subscript"/>
        <sz val="11"/>
        <color rgb="FF000000"/>
        <rFont val="宋体"/>
        <family val="3"/>
        <charset val="134"/>
      </rPr>
      <t xml:space="preserve">ps</t>
    </r>
  </si>
  <si>
    <t>Area Correction Factor</t>
  </si>
  <si>
    <r>
      <t xml:space="preserve">f</t>
    </r>
    <r>
      <rPr>
        <vertAlign val="subscript"/>
        <sz val="11"/>
        <color rgb="FF000000"/>
        <rFont val="宋体"/>
        <family val="3"/>
        <charset val="134"/>
      </rPr>
      <t xml:space="preserve">xz</t>
    </r>
  </si>
  <si>
    <t>Power Consumption of Main Auxiliary Engine</t>
  </si>
  <si>
    <r>
      <t xml:space="preserve">∑P</t>
    </r>
    <r>
      <rPr>
        <vertAlign val="subscript"/>
        <sz val="11"/>
        <color rgb="FF000000"/>
        <rFont val="宋体"/>
        <family val="3"/>
        <charset val="134"/>
      </rPr>
      <t xml:space="preserve">fj</t>
    </r>
  </si>
  <si>
    <t>kW</t>
  </si>
  <si>
    <r>
      <t xml:space="preserve"> </t>
    </r>
    <r>
      <rPr>
        <b val="true"/>
        <sz val="18"/>
        <color rgb="FF000000"/>
        <rFont val="宋体"/>
        <family val="3"/>
        <charset val="134"/>
      </rPr>
      <t xml:space="preserve">Step 2</t>
    </r>
  </si>
  <si>
    <t>Computational Process</t>
  </si>
  <si>
    <t>Heat Loss of Exhaust Gas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</si>
  <si>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</si>
  <si>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t>KJ/kg</t>
  </si>
  <si>
    <t>Heat of Dry Flue Gas</t>
  </si>
  <si>
    <r>
      <t xml:space="preserve">Q</t>
    </r>
    <r>
      <rPr>
        <vertAlign val="superscript"/>
        <sz val="11"/>
        <color rgb="FF000000"/>
        <rFont val="宋体"/>
        <family val="3"/>
        <charset val="134"/>
      </rPr>
      <t xml:space="preserve">gy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</si>
  <si>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t>Sensible Heat of Vapour in Flue Gas</t>
  </si>
  <si>
    <r>
      <t xml:space="preserve">Q</t>
    </r>
    <r>
      <rPr>
        <vertAlign val="superscript"/>
        <sz val="11"/>
        <color rgb="FF000000"/>
        <rFont val="宋体"/>
        <family val="3"/>
        <charset val="134"/>
      </rPr>
      <t xml:space="preserve">H</t>
    </r>
    <r>
      <rPr>
        <vertAlign val="superscript"/>
        <sz val="6"/>
        <color rgb="FF000000"/>
        <rFont val="宋体"/>
        <family val="3"/>
        <charset val="134"/>
      </rPr>
      <t xml:space="preserve">2</t>
    </r>
    <r>
      <rPr>
        <vertAlign val="superscript"/>
        <sz val="11"/>
        <color rgb="FF000000"/>
        <rFont val="宋体"/>
        <family val="3"/>
        <charset val="134"/>
      </rPr>
      <t xml:space="preserve">O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</si>
  <si>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t>Volume of Dry Flue Gas by Fuel Combustion</t>
  </si>
  <si>
    <r>
      <t xml:space="preserve">V</t>
    </r>
    <r>
      <rPr>
        <vertAlign val="subscript"/>
        <sz val="11"/>
        <color rgb="FF000000"/>
        <rFont val="宋体"/>
        <family val="3"/>
        <charset val="134"/>
      </rPr>
      <t xml:space="preserve">gy</t>
    </r>
  </si>
  <si>
    <t>m3/kg</t>
  </si>
  <si>
    <t>Specific Heat at Constant Pressure of Dry Flue Gas（from t0 toθpy)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</si>
  <si>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p,gy</t>
    </r>
  </si>
  <si>
    <t>kJ/(m3.k)</t>
  </si>
  <si>
    <t>Volume of Dry Flue Gas by Fuel Combustion in Theory</t>
  </si>
  <si>
    <t>Excess Air Factor of Exhaust Gas in Fact</t>
  </si>
  <si>
    <r>
      <t xml:space="preserve">α</t>
    </r>
    <r>
      <rPr>
        <vertAlign val="subscript"/>
        <sz val="11"/>
        <color rgb="FF000000"/>
        <rFont val="宋体"/>
        <family val="3"/>
        <charset val="134"/>
      </rPr>
      <t xml:space="preserve">py</t>
    </r>
  </si>
  <si>
    <t>Dry Flue Gas needed of Combustion in Theory</t>
  </si>
  <si>
    <t>Carbon Content(ARB) of Fuel in Fact </t>
  </si>
  <si>
    <r>
      <t xml:space="preserve">C</t>
    </r>
    <r>
      <rPr>
        <vertAlign val="superscript"/>
        <sz val="11"/>
        <color rgb="FF000000"/>
        <rFont val="宋体"/>
        <family val="3"/>
        <charset val="134"/>
      </rPr>
      <t xml:space="preserve">r</t>
    </r>
    <r>
      <rPr>
        <vertAlign val="subscript"/>
        <sz val="11"/>
        <color rgb="FF000000"/>
        <rFont val="宋体"/>
        <family val="3"/>
        <charset val="134"/>
      </rPr>
      <t xml:space="preserve">ar</t>
    </r>
  </si>
  <si>
    <t>Ca/S</t>
  </si>
  <si>
    <r>
      <t xml:space="preserve">K</t>
    </r>
    <r>
      <rPr>
        <vertAlign val="subscript"/>
        <sz val="11"/>
        <color rgb="FF000000"/>
        <rFont val="宋体"/>
        <family val="3"/>
        <charset val="134"/>
      </rPr>
      <t xml:space="preserve">glb</t>
    </r>
  </si>
  <si>
    <t>Desulphurizing Rate</t>
  </si>
  <si>
    <r>
      <t xml:space="preserve">η</t>
    </r>
    <r>
      <rPr>
        <vertAlign val="subscript"/>
        <sz val="11"/>
        <color rgb="FF000000"/>
        <rFont val="宋体"/>
        <family val="3"/>
        <charset val="134"/>
      </rPr>
      <t xml:space="preserve">tl</t>
    </r>
  </si>
  <si>
    <t>Heat Loss</t>
  </si>
  <si>
    <t>Last Assumed Desulphurizing Rate</t>
  </si>
  <si>
    <r>
      <t xml:space="preserve">η'</t>
    </r>
    <r>
      <rPr>
        <vertAlign val="subscript"/>
        <sz val="11"/>
        <color rgb="FF000000"/>
        <rFont val="宋体"/>
        <family val="3"/>
        <charset val="134"/>
      </rPr>
      <t xml:space="preserve">tl，0</t>
    </r>
  </si>
  <si>
    <t>of Exhaust</t>
  </si>
  <si>
    <t>Ash Content computed per Fuel</t>
  </si>
  <si>
    <r>
      <t xml:space="preserve">A</t>
    </r>
    <r>
      <rPr>
        <vertAlign val="subscript"/>
        <sz val="11"/>
        <color rgb="FF000000"/>
        <rFont val="宋体"/>
        <family val="3"/>
        <charset val="134"/>
      </rPr>
      <t xml:space="preserve">js</t>
    </r>
  </si>
  <si>
    <t>Gas</t>
  </si>
  <si>
    <t>Ratio of Average Carbon to Ash Content computed in Ash</t>
  </si>
  <si>
    <r>
      <t xml:space="preserve">Percentage of CaSO</t>
    </r>
    <r>
      <rPr>
        <vertAlign val="subscript"/>
        <sz val="11"/>
        <color rgb="FF000000"/>
        <rFont val="宋体"/>
        <family val="3"/>
        <charset val="134"/>
      </rPr>
      <t xml:space="preserve">4</t>
    </r>
    <r>
      <rPr>
        <sz val="11"/>
        <color rgb="FF000000"/>
        <rFont val="宋体"/>
        <family val="3"/>
        <charset val="134"/>
      </rPr>
      <t xml:space="preserve"> Amount after Desulfurization</t>
    </r>
  </si>
  <si>
    <r>
      <t xml:space="preserve">A</t>
    </r>
    <r>
      <rPr>
        <vertAlign val="subscript"/>
        <sz val="11"/>
        <color rgb="FF000000"/>
        <rFont val="宋体"/>
        <family val="3"/>
        <charset val="134"/>
      </rPr>
      <t xml:space="preserve">CaSO</t>
    </r>
    <r>
      <rPr>
        <vertAlign val="subscript"/>
        <sz val="6"/>
        <color rgb="FF000000"/>
        <rFont val="宋体"/>
        <family val="3"/>
        <charset val="134"/>
      </rPr>
      <t xml:space="preserve">4</t>
    </r>
  </si>
  <si>
    <t>Percentage of Unreacted CaO Amount of Limestone per Fuel</t>
  </si>
  <si>
    <r>
      <t xml:space="preserve">A</t>
    </r>
    <r>
      <rPr>
        <vertAlign val="subscript"/>
        <sz val="11"/>
        <color rgb="FF000000"/>
        <rFont val="宋体"/>
        <family val="3"/>
        <charset val="134"/>
      </rPr>
      <t xml:space="preserve">CaO</t>
    </r>
  </si>
  <si>
    <r>
      <t xml:space="preserve">Percentage of Undecomposed CaCO</t>
    </r>
    <r>
      <rPr>
        <vertAlign val="subscript"/>
        <sz val="11"/>
        <color rgb="FF000000"/>
        <rFont val="宋体"/>
        <family val="3"/>
        <charset val="134"/>
      </rPr>
      <t xml:space="preserve">3</t>
    </r>
    <r>
      <rPr>
        <sz val="11"/>
        <color rgb="FF000000"/>
        <rFont val="宋体"/>
        <family val="3"/>
        <charset val="134"/>
      </rPr>
      <t xml:space="preserve"> Amount of Limestone per Fuel</t>
    </r>
  </si>
  <si>
    <r>
      <t xml:space="preserve">A</t>
    </r>
    <r>
      <rPr>
        <vertAlign val="subscript"/>
        <sz val="11"/>
        <color rgb="FF000000"/>
        <rFont val="宋体"/>
        <family val="3"/>
        <charset val="134"/>
      </rPr>
      <t xml:space="preserve">wfj</t>
    </r>
  </si>
  <si>
    <t>Percentage of Impurity Amount of Limestone per Fuel</t>
  </si>
  <si>
    <r>
      <t xml:space="preserve">A</t>
    </r>
    <r>
      <rPr>
        <vertAlign val="subscript"/>
        <sz val="11"/>
        <color rgb="FF000000"/>
        <rFont val="宋体"/>
        <family val="3"/>
        <charset val="134"/>
      </rPr>
      <t xml:space="preserve">zz</t>
    </r>
  </si>
  <si>
    <r>
      <t xml:space="preserve">SO</t>
    </r>
    <r>
      <rPr>
        <vertAlign val="subscript"/>
        <sz val="11"/>
        <color rgb="FF000000"/>
        <rFont val="宋体"/>
        <family val="3"/>
        <charset val="134"/>
      </rPr>
      <t xml:space="preserve">2</t>
    </r>
    <r>
      <rPr>
        <sz val="11"/>
        <color rgb="FF000000"/>
        <rFont val="宋体"/>
        <family val="3"/>
        <charset val="134"/>
      </rPr>
      <t xml:space="preserve"> of Boiler Exhaust Gas Discharge Value Computed in Theory</t>
    </r>
  </si>
  <si>
    <r>
      <t xml:space="preserve">SO</t>
    </r>
    <r>
      <rPr>
        <vertAlign val="subscript"/>
        <sz val="11"/>
        <color rgb="FF000000"/>
        <rFont val="宋体"/>
        <family val="3"/>
        <charset val="134"/>
      </rPr>
      <t xml:space="preserve">2</t>
    </r>
    <r>
      <rPr>
        <vertAlign val="superscript"/>
        <sz val="11"/>
        <color rgb="FF000000"/>
        <rFont val="宋体"/>
        <family val="3"/>
        <charset val="134"/>
      </rPr>
      <t xml:space="preserve">0</t>
    </r>
  </si>
  <si>
    <r>
      <t xml:space="preserve">mg/m</t>
    </r>
    <r>
      <rPr>
        <vertAlign val="superscript"/>
        <sz val="11"/>
        <color rgb="FF000000"/>
        <rFont val="宋体"/>
        <family val="3"/>
        <charset val="134"/>
      </rPr>
      <t xml:space="preserve">3</t>
    </r>
  </si>
  <si>
    <r>
      <t xml:space="preserve">Actual SO</t>
    </r>
    <r>
      <rPr>
        <vertAlign val="subscript"/>
        <sz val="11"/>
        <color rgb="FF000000"/>
        <rFont val="宋体"/>
        <family val="3"/>
        <charset val="134"/>
      </rPr>
      <t xml:space="preserve">2</t>
    </r>
    <r>
      <rPr>
        <sz val="11"/>
        <color rgb="FF000000"/>
        <rFont val="宋体"/>
        <family val="3"/>
        <charset val="134"/>
      </rPr>
      <t xml:space="preserve"> Amount converted into that when α</t>
    </r>
    <r>
      <rPr>
        <vertAlign val="subscript"/>
        <sz val="11"/>
        <color rgb="FF000000"/>
        <rFont val="宋体"/>
        <family val="3"/>
        <charset val="134"/>
      </rPr>
      <t xml:space="preserve">py</t>
    </r>
    <r>
      <rPr>
        <sz val="11"/>
        <color rgb="FF000000"/>
        <rFont val="宋体"/>
        <family val="3"/>
        <charset val="134"/>
      </rPr>
      <t xml:space="preserve">=1.4 in Dry Flue Gas</t>
    </r>
  </si>
  <si>
    <r>
      <t xml:space="preserve">SO</t>
    </r>
    <r>
      <rPr>
        <vertAlign val="subscript"/>
        <sz val="11"/>
        <color rgb="FF000000"/>
        <rFont val="宋体"/>
        <family val="3"/>
        <charset val="134"/>
      </rPr>
      <t xml:space="preserve">2,1.4</t>
    </r>
  </si>
  <si>
    <t>Volume of Dry Flue Gas by Fuel Combustion（αpy=1.4）</t>
  </si>
  <si>
    <r>
      <t xml:space="preserve">V</t>
    </r>
    <r>
      <rPr>
        <vertAlign val="subscript"/>
        <sz val="11"/>
        <color rgb="FF000000"/>
        <rFont val="宋体"/>
        <family val="3"/>
        <charset val="134"/>
      </rPr>
      <t xml:space="preserve">gy,1.4</t>
    </r>
  </si>
  <si>
    <t>CaCO3 Content into Boiler per Fuel</t>
  </si>
  <si>
    <r>
      <t xml:space="preserve">b</t>
    </r>
    <r>
      <rPr>
        <vertAlign val="subscript"/>
        <sz val="11"/>
        <color rgb="FF000000"/>
        <rFont val="宋体"/>
        <family val="3"/>
        <charset val="134"/>
      </rPr>
      <t xml:space="preserve">CaCO</t>
    </r>
    <r>
      <rPr>
        <vertAlign val="subscript"/>
        <sz val="8"/>
        <color rgb="FF000000"/>
        <rFont val="宋体"/>
        <family val="3"/>
        <charset val="134"/>
      </rPr>
      <t xml:space="preserve">3</t>
    </r>
  </si>
  <si>
    <t>Volume of Vapour in Exhaust Gas</t>
  </si>
  <si>
    <r>
      <t xml:space="preserve">V</t>
    </r>
    <r>
      <rPr>
        <vertAlign val="subscript"/>
        <sz val="11"/>
        <color rgb="FF000000"/>
        <rFont val="宋体"/>
        <family val="3"/>
        <charset val="134"/>
      </rPr>
      <t xml:space="preserve">H</t>
    </r>
    <r>
      <rPr>
        <vertAlign val="subscript"/>
        <sz val="8"/>
        <color rgb="FF000000"/>
        <rFont val="宋体"/>
        <family val="3"/>
        <charset val="134"/>
      </rPr>
      <t xml:space="preserve">2</t>
    </r>
    <r>
      <rPr>
        <vertAlign val="subscript"/>
        <sz val="11"/>
        <color rgb="FF000000"/>
        <rFont val="宋体"/>
        <family val="3"/>
        <charset val="134"/>
      </rPr>
      <t xml:space="preserve">0</t>
    </r>
  </si>
  <si>
    <r>
      <t xml:space="preserve">m</t>
    </r>
    <r>
      <rPr>
        <vertAlign val="superscript"/>
        <sz val="11"/>
        <color rgb="FF000000"/>
        <rFont val="宋体"/>
        <family val="3"/>
        <charset val="134"/>
      </rPr>
      <t xml:space="preserve">3</t>
    </r>
    <r>
      <rPr>
        <sz val="11"/>
        <color rgb="FF000000"/>
        <rFont val="宋体"/>
        <family val="3"/>
        <charset val="134"/>
      </rPr>
      <t xml:space="preserve">/m</t>
    </r>
    <r>
      <rPr>
        <vertAlign val="superscript"/>
        <sz val="11"/>
        <color rgb="FF000000"/>
        <rFont val="宋体"/>
        <family val="3"/>
        <charset val="134"/>
      </rPr>
      <t xml:space="preserve">3</t>
    </r>
  </si>
  <si>
    <t>Volume of Dry Flue Gas by Fuel Combustion in Theory（αpy=1.4）</t>
  </si>
  <si>
    <r>
      <t xml:space="preserve">(V</t>
    </r>
    <r>
      <rPr>
        <vertAlign val="subscript"/>
        <sz val="11"/>
        <color rgb="FF000000"/>
        <rFont val="宋体"/>
        <family val="3"/>
        <charset val="134"/>
      </rPr>
      <t xml:space="preserve">gy</t>
    </r>
    <r>
      <rPr>
        <vertAlign val="superscript"/>
        <sz val="11"/>
        <color rgb="FF000000"/>
        <rFont val="宋体"/>
        <family val="3"/>
        <charset val="134"/>
      </rPr>
      <t xml:space="preserve">0</t>
    </r>
    <r>
      <rPr>
        <sz val="11"/>
        <color rgb="FF000000"/>
        <rFont val="宋体"/>
        <family val="3"/>
        <charset val="134"/>
      </rPr>
      <t xml:space="preserve">)</t>
    </r>
    <r>
      <rPr>
        <vertAlign val="subscript"/>
        <sz val="11"/>
        <color rgb="FF000000"/>
        <rFont val="宋体"/>
        <family val="3"/>
        <charset val="134"/>
      </rPr>
      <t xml:space="preserve">1.4</t>
    </r>
  </si>
  <si>
    <r>
      <t xml:space="preserve">m</t>
    </r>
    <r>
      <rPr>
        <vertAlign val="superscript"/>
        <sz val="11"/>
        <color rgb="FF000000"/>
        <rFont val="宋体"/>
        <family val="3"/>
        <charset val="134"/>
      </rPr>
      <t xml:space="preserve">3</t>
    </r>
    <r>
      <rPr>
        <sz val="11"/>
        <color rgb="FF000000"/>
        <rFont val="宋体"/>
        <family val="3"/>
        <charset val="134"/>
      </rPr>
      <t xml:space="preserve">/kg</t>
    </r>
  </si>
  <si>
    <t>Dry Flue Gas needed of Combustion in Theory（αpy=1.4）</t>
  </si>
  <si>
    <r>
      <t xml:space="preserve">(V</t>
    </r>
    <r>
      <rPr>
        <vertAlign val="subscript"/>
        <sz val="11"/>
        <color rgb="FF000000"/>
        <rFont val="宋体"/>
        <family val="3"/>
        <charset val="134"/>
      </rPr>
      <t xml:space="preserve">gk</t>
    </r>
    <r>
      <rPr>
        <vertAlign val="superscript"/>
        <sz val="11"/>
        <color rgb="FF000000"/>
        <rFont val="宋体"/>
        <family val="3"/>
        <charset val="134"/>
      </rPr>
      <t xml:space="preserve">0</t>
    </r>
    <r>
      <rPr>
        <sz val="11"/>
        <color rgb="FF000000"/>
        <rFont val="宋体"/>
        <family val="3"/>
        <charset val="134"/>
      </rPr>
      <t xml:space="preserve">)</t>
    </r>
    <r>
      <rPr>
        <vertAlign val="subscript"/>
        <sz val="11"/>
        <color rgb="FF000000"/>
        <rFont val="宋体"/>
        <family val="3"/>
        <charset val="134"/>
      </rPr>
      <t xml:space="preserve">1.4</t>
    </r>
  </si>
  <si>
    <t>Heat Loss due to Unburned Combustible Gas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</si>
  <si>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3</t>
    </r>
  </si>
  <si>
    <t>Heat Loss due to Unburned Carbon in Refuse 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</si>
  <si>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4</t>
    </r>
  </si>
  <si>
    <t>Heat Loss under Rated Evaporating Capacity regardless of Area Correction</t>
  </si>
  <si>
    <r>
      <t xml:space="preserve">q</t>
    </r>
    <r>
      <rPr>
        <vertAlign val="superscript"/>
        <sz val="11"/>
        <color rgb="FF000000"/>
        <rFont val="宋体"/>
        <family val="3"/>
        <charset val="134"/>
      </rPr>
      <t xml:space="preserve">e'</t>
    </r>
    <r>
      <rPr>
        <vertAlign val="subscript"/>
        <sz val="11"/>
        <color rgb="FF000000"/>
        <rFont val="宋体"/>
        <family val="3"/>
        <charset val="134"/>
      </rPr>
      <t xml:space="preserve">5</t>
    </r>
  </si>
  <si>
    <t>of Radiation</t>
  </si>
  <si>
    <t>Heat Loss under Rated Evaporating Capacity</t>
  </si>
  <si>
    <r>
      <t xml:space="preserve">q</t>
    </r>
    <r>
      <rPr>
        <vertAlign val="superscript"/>
        <sz val="11"/>
        <color rgb="FF000000"/>
        <rFont val="宋体"/>
        <family val="3"/>
        <charset val="134"/>
      </rPr>
      <t xml:space="preserve">e</t>
    </r>
    <r>
      <rPr>
        <vertAlign val="subscript"/>
        <sz val="11"/>
        <color rgb="FF000000"/>
        <rFont val="宋体"/>
        <family val="3"/>
        <charset val="134"/>
      </rPr>
      <t xml:space="preserve">5</t>
    </r>
  </si>
  <si>
    <r>
      <t xml:space="preserve">Heat</t>
    </r>
    <r>
      <rPr>
        <sz val="11"/>
        <color rgb="FF000000"/>
        <rFont val="宋体"/>
        <family val="3"/>
        <charset val="134"/>
      </rPr>
      <t xml:space="preserve"> </t>
    </r>
    <r>
      <rPr>
        <b val="true"/>
        <sz val="11"/>
        <color rgb="FF000000"/>
        <rFont val="宋体"/>
        <family val="3"/>
        <charset val="134"/>
      </rPr>
      <t xml:space="preserve">Loss due to Sensible Heat in Slag</t>
    </r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</si>
  <si>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6</t>
    </r>
  </si>
  <si>
    <t>kJ/kg</t>
  </si>
  <si>
    <r>
      <t xml:space="preserve">Heat Loss of Limestone Desulfurization</t>
    </r>
    <r>
      <rPr>
        <sz val="11"/>
        <color rgb="FF000000"/>
        <rFont val="宋体"/>
        <family val="3"/>
        <charset val="134"/>
      </rPr>
      <t xml:space="preserve"> </t>
    </r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</si>
  <si>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7</t>
    </r>
  </si>
  <si>
    <t>Heat Input</t>
  </si>
  <si>
    <t>Heat Input of Fuel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</si>
  <si>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r</t>
    </r>
  </si>
  <si>
    <t>KJ/h</t>
  </si>
  <si>
    <t>Net Calorific Power(ARB) of Fuel</t>
  </si>
  <si>
    <r>
      <t xml:space="preserve">Q</t>
    </r>
    <r>
      <rPr>
        <vertAlign val="superscript"/>
        <sz val="11"/>
        <color rgb="FF000000"/>
        <rFont val="宋体"/>
        <family val="3"/>
        <charset val="134"/>
      </rPr>
      <t xml:space="preserve">y</t>
    </r>
    <r>
      <rPr>
        <vertAlign val="subscript"/>
        <sz val="11"/>
        <color rgb="FF000000"/>
        <rFont val="宋体"/>
        <family val="3"/>
        <charset val="134"/>
      </rPr>
      <t xml:space="preserve">DW</t>
    </r>
  </si>
  <si>
    <t>Physical Sensible Heat of Fuel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</si>
  <si>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rx</t>
    </r>
  </si>
  <si>
    <t>External Heat 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</si>
  <si>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wl</t>
    </r>
  </si>
  <si>
    <t>kJ/h</t>
  </si>
  <si>
    <t>Heat of Oil Fuel Atomizing Steam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</si>
  <si>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wh</t>
    </r>
  </si>
  <si>
    <t>Heat due to Thawing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</si>
  <si>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jd</t>
    </r>
  </si>
  <si>
    <t>Equivalent Heat due to Power Consumption of Main Auxiliary Engine</t>
  </si>
  <si>
    <r>
      <t xml:space="preserve">∑Q</t>
    </r>
    <r>
      <rPr>
        <vertAlign val="subscript"/>
        <sz val="11"/>
        <color rgb="FF000000"/>
        <rFont val="宋体"/>
        <family val="3"/>
        <charset val="134"/>
      </rPr>
      <t xml:space="preserve">fj</t>
    </r>
  </si>
  <si>
    <t>Specific Heat of Fuel(Coal)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</si>
  <si>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r</t>
    </r>
  </si>
  <si>
    <t>kJ/(kg.K)</t>
  </si>
  <si>
    <t>Specific Heat of Coal(MFB)</t>
  </si>
  <si>
    <r>
      <t xml:space="preserve">C</t>
    </r>
    <r>
      <rPr>
        <vertAlign val="superscript"/>
        <sz val="11"/>
        <color rgb="FF000000"/>
        <rFont val="宋体"/>
        <family val="3"/>
        <charset val="134"/>
      </rPr>
      <t xml:space="preserve">g</t>
    </r>
    <r>
      <rPr>
        <vertAlign val="subscript"/>
        <sz val="11"/>
        <color rgb="FF000000"/>
        <rFont val="宋体"/>
        <family val="3"/>
        <charset val="134"/>
      </rPr>
      <t xml:space="preserve">r</t>
    </r>
  </si>
  <si>
    <t>Ash Content of Coal(MFB)</t>
  </si>
  <si>
    <r>
      <t xml:space="preserve">A</t>
    </r>
    <r>
      <rPr>
        <vertAlign val="superscript"/>
        <sz val="11"/>
        <color rgb="FF000000"/>
        <rFont val="宋体"/>
        <family val="3"/>
        <charset val="134"/>
      </rPr>
      <t xml:space="preserve">g</t>
    </r>
  </si>
  <si>
    <t>Specific Heat of Ash</t>
  </si>
  <si>
    <r>
      <t xml:space="preserve">C</t>
    </r>
    <r>
      <rPr>
        <vertAlign val="subscript"/>
        <sz val="11"/>
        <color rgb="FF000000"/>
        <rFont val="宋体"/>
        <family val="3"/>
        <charset val="134"/>
      </rPr>
      <t xml:space="preserve">h</t>
    </r>
  </si>
  <si>
    <t>Specific Heat of Combustible Matter</t>
  </si>
  <si>
    <r>
      <t xml:space="preserve">C</t>
    </r>
    <r>
      <rPr>
        <vertAlign val="superscript"/>
        <sz val="11"/>
        <color rgb="FF000000"/>
        <rFont val="宋体"/>
        <family val="3"/>
        <charset val="134"/>
      </rPr>
      <t xml:space="preserve">r</t>
    </r>
  </si>
  <si>
    <t>Heat Output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</si>
  <si>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1</t>
    </r>
  </si>
  <si>
    <t>Step 3</t>
  </si>
  <si>
    <t>Iterative Procedure</t>
  </si>
  <si>
    <t>value </t>
  </si>
  <si>
    <t>Assumed Desulphurizing Rate</t>
  </si>
  <si>
    <r>
      <t xml:space="preserve">η</t>
    </r>
    <r>
      <rPr>
        <vertAlign val="subscript"/>
        <sz val="11"/>
        <color rgb="FF000000"/>
        <rFont val="宋体"/>
        <family val="3"/>
        <charset val="134"/>
      </rPr>
      <t xml:space="preserve">tl，0</t>
    </r>
  </si>
  <si>
    <t>Last Iterated Result of Desulphurizing Rate</t>
  </si>
  <si>
    <r>
      <t xml:space="preserve">η’</t>
    </r>
    <r>
      <rPr>
        <vertAlign val="subscript"/>
        <sz val="11"/>
        <color rgb="FF000000"/>
        <rFont val="宋体"/>
        <family val="3"/>
        <charset val="134"/>
      </rPr>
      <t xml:space="preserve">tl</t>
    </r>
  </si>
  <si>
    <t>Final Desulphurizing Rate by Computing</t>
  </si>
  <si>
    <t>Assumed Thermal Efficiency of Boiler</t>
  </si>
  <si>
    <t>η0</t>
  </si>
  <si>
    <t>Fuel Consumption</t>
  </si>
  <si>
    <t>B</t>
  </si>
  <si>
    <t>Iterated Thermal Efficiency of Boiler</t>
  </si>
  <si>
    <t>η'</t>
  </si>
  <si>
    <t>Last Assumed Thermal Efficiency of Boiler</t>
  </si>
  <si>
    <t>η'0</t>
  </si>
  <si>
    <t>Final Thermal Efficiency of Boiler by Computing</t>
  </si>
  <si>
    <t>η</t>
  </si>
  <si>
    <t>Step 4</t>
  </si>
  <si>
    <t>Computing Result</t>
  </si>
  <si>
    <t>Input-Output Heat Method(Positive Balance Method)</t>
  </si>
  <si>
    <t>Thermal Efficiency of Boiler </t>
  </si>
  <si>
    <t>Heat Loss Method(Counter Balance Method)</t>
  </si>
  <si>
    <t>Name </t>
  </si>
  <si>
    <t>Percentage for Heat Loss of Exhaust Gas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</si>
  <si>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2</t>
    </r>
  </si>
  <si>
    <t>Percentage for Heat Loss due to Unburned Combustible Gas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</si>
  <si>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3</t>
    </r>
  </si>
  <si>
    <t>Percentage for Heat Loss due to Unburned Carbon in Refuse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</si>
  <si>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4</t>
    </r>
  </si>
  <si>
    <t>Percentage for Heat Loss due to Radiation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</si>
  <si>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5</t>
    </r>
  </si>
  <si>
    <t>Percentage for Heat Loss due to Sensible Heat in Slag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</si>
  <si>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6</t>
    </r>
  </si>
  <si>
    <t>Percentage for Heat Loss of Limestone Desulfurization</t>
  </si>
  <si>
    <r>
      <t xml:space="preserve">q</t>
    </r>
    <r>
      <rPr>
        <vertAlign val="subscript"/>
        <sz val="11"/>
        <color rgb="FF000000"/>
        <rFont val="宋体"/>
        <family val="3"/>
        <charset val="134"/>
      </rPr>
      <t xml:space="preserve">7</t>
    </r>
  </si>
  <si>
    <t>Thermal Efficiency of Boiler</t>
  </si>
  <si>
    <t>Notes:</t>
  </si>
  <si>
    <t>1.  Empirical formula  in appendix for Heat Loss due to Radiation;
</t>
  </si>
  <si>
    <t>2.  No heat absorption of cooling water in the slag cooler for  heat loss due to sensible heat in slag and  heat output.
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</si>
</sst>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宋体"/>
      <family val="3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b val="true"/>
      <sz val="18"/>
      <color rgb="FFE46C0A"/>
      <name val="宋体"/>
      <family val="3"/>
      <charset val="134"/>
    </font>
    <font>
      <b val="true"/>
      <sz val="20"/>
      <color rgb="FF403152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vertAlign val="subscript"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vertAlign val="superscript"/>
      <sz val="11"/>
      <color rgb="FF000000"/>
      <name val="宋体"/>
      <family val="3"/>
      <charset val="134"/>
    </font>
    <font>
      <vertAlign val="subscript"/>
      <sz val="6"/>
      <color rgb="FF000000"/>
      <name val="宋体"/>
      <family val="3"/>
      <charset val="134"/>
    </font>
    <font>
      <sz val="16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b val="true"/>
      <sz val="18"/>
      <color rgb="FF000000"/>
      <name val="宋体"/>
      <family val="3"/>
      <charset val="134"/>
    </font>
    <font>
      <vertAlign val="superscript"/>
      <sz val="6"/>
      <color rgb="FF000000"/>
      <name val="宋体"/>
      <family val="3"/>
      <charset val="134"/>
    </font>
    <font>
      <vertAlign val="subscript"/>
      <sz val="8"/>
      <color rgb="FF000000"/>
      <name val="宋体"/>
      <family val="3"/>
      <charset val="134"/>
    </font>
    <font>
      <sz val="18"/>
      <color rgb="FF000000"/>
      <name val="宋体"/>
      <family val="3"/>
      <charset val="134"/>
    </font>
    <font>
      <b val="true"/>
      <sz val="16"/>
      <color rgb="FF000000"/>
      <name val="宋体"/>
      <family val="3"/>
      <charset val="134"/>
    </font>
    <font>
      <b val="true"/>
      <sz val="20"/>
      <color rgb="FFFF000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DBEEF4"/>
        <bgColor rgb="FFEBF1DE"/>
      </patternFill>
    </fill>
    <fill>
      <patternFill patternType="solid">
        <fgColor rgb="FFB9CDE5"/>
        <bgColor rgb="FFC6D9F1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DDD9C3"/>
      </patternFill>
    </fill>
    <fill>
      <patternFill patternType="solid">
        <fgColor rgb="FFFAC090"/>
        <bgColor rgb="FFFCD5B5"/>
      </patternFill>
    </fill>
    <fill>
      <patternFill patternType="solid">
        <fgColor rgb="FF00B050"/>
        <bgColor rgb="FF008080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77933C"/>
        <bgColor rgb="FF808080"/>
      </patternFill>
    </fill>
    <fill>
      <patternFill patternType="solid">
        <fgColor rgb="FF95B3D7"/>
        <bgColor rgb="FF8EB4E3"/>
      </patternFill>
    </fill>
    <fill>
      <patternFill patternType="solid">
        <fgColor rgb="FFC6D9F1"/>
        <bgColor rgb="FFB7DEE8"/>
      </patternFill>
    </fill>
    <fill>
      <patternFill patternType="solid">
        <fgColor rgb="FF8EB4E3"/>
        <bgColor rgb="FF95B3D7"/>
      </patternFill>
    </fill>
    <fill>
      <patternFill patternType="solid">
        <fgColor rgb="FFDDD9C3"/>
        <bgColor rgb="FFD7E4BD"/>
      </patternFill>
    </fill>
    <fill>
      <patternFill patternType="solid">
        <fgColor rgb="FFC4BD97"/>
        <bgColor rgb="FFC3D69B"/>
      </patternFill>
    </fill>
    <fill>
      <patternFill patternType="solid">
        <fgColor rgb="FFEBF1DE"/>
        <bgColor rgb="FFFDEADA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8EB4E3"/>
      </patternFill>
    </fill>
    <fill>
      <patternFill patternType="solid">
        <fgColor rgb="FFB7DEE8"/>
        <bgColor rgb="FFC6D9F1"/>
      </patternFill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3" borderId="9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1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1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1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7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CC1DA"/>
      <rgbColor rgb="FF808080"/>
      <rgbColor rgb="FF8EB4E3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D7E4BD"/>
      <rgbColor rgb="FFFCD5B5"/>
      <rgbColor rgb="FF93CDDD"/>
      <rgbColor rgb="FFC4BD97"/>
      <rgbColor rgb="FFB3A2C7"/>
      <rgbColor rgb="FFFAC090"/>
      <rgbColor rgb="FF3366FF"/>
      <rgbColor rgb="FFB9CDE5"/>
      <rgbColor rgb="FFC3D69B"/>
      <rgbColor rgb="FFDDD9C3"/>
      <rgbColor rgb="FFFF9900"/>
      <rgbColor rgb="FFE46C0A"/>
      <rgbColor rgb="FF558ED5"/>
      <rgbColor rgb="FF95B3D7"/>
      <rgbColor rgb="FF003366"/>
      <rgbColor rgb="FF00B050"/>
      <rgbColor rgb="FF003300"/>
      <rgbColor rgb="FF333300"/>
      <rgbColor rgb="FF993300"/>
      <rgbColor rgb="FF993366"/>
      <rgbColor rgb="FF333399"/>
      <rgbColor rgb="FF4031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360360</xdr:colOff>
      <xdr:row>90</xdr:row>
      <xdr:rowOff>200520</xdr:rowOff>
    </xdr:from>
    <xdr:to>
      <xdr:col>5</xdr:col>
      <xdr:colOff>483840</xdr:colOff>
      <xdr:row>91</xdr:row>
      <xdr:rowOff>171720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9544680" y="20231280"/>
          <a:ext cx="123480" cy="180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325440</xdr:colOff>
      <xdr:row>83</xdr:row>
      <xdr:rowOff>11520</xdr:rowOff>
    </xdr:from>
    <xdr:to>
      <xdr:col>6</xdr:col>
      <xdr:colOff>64800</xdr:colOff>
      <xdr:row>84</xdr:row>
      <xdr:rowOff>63000</xdr:rowOff>
    </xdr:to>
    <xdr:pic>
      <xdr:nvPicPr>
        <xdr:cNvPr id="1" name="Picture 671" descr=""/>
        <xdr:cNvPicPr/>
      </xdr:nvPicPr>
      <xdr:blipFill>
        <a:blip r:embed="rId2"/>
        <a:stretch>
          <a:fillRect/>
        </a:stretch>
      </xdr:blipFill>
      <xdr:spPr>
        <a:xfrm>
          <a:off x="9509760" y="18651600"/>
          <a:ext cx="349560" cy="223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325440</xdr:colOff>
      <xdr:row>85</xdr:row>
      <xdr:rowOff>1440</xdr:rowOff>
    </xdr:from>
    <xdr:to>
      <xdr:col>6</xdr:col>
      <xdr:colOff>75240</xdr:colOff>
      <xdr:row>86</xdr:row>
      <xdr:rowOff>63000</xdr:rowOff>
    </xdr:to>
    <xdr:pic>
      <xdr:nvPicPr>
        <xdr:cNvPr id="2" name="Picture 672" descr=""/>
        <xdr:cNvPicPr/>
      </xdr:nvPicPr>
      <xdr:blipFill>
        <a:blip r:embed="rId3"/>
        <a:stretch>
          <a:fillRect/>
        </a:stretch>
      </xdr:blipFill>
      <xdr:spPr>
        <a:xfrm>
          <a:off x="9509760" y="19022760"/>
          <a:ext cx="360000" cy="23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6"/>
  <sheetViews>
    <sheetView windowProtection="false"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H132" activeCellId="0" sqref="H132"/>
    </sheetView>
  </sheetViews>
  <sheetFormatPr defaultRowHeight="13.5"/>
  <cols>
    <col collapsed="false" hidden="false" max="1" min="1" style="0" width="16.5"/>
    <col collapsed="false" hidden="false" max="2" min="2" style="0" width="8"/>
    <col collapsed="false" hidden="false" max="3" min="3" style="0" width="13.3762886597938"/>
    <col collapsed="false" hidden="false" max="4" min="4" style="0" width="5.75773195876289"/>
    <col collapsed="false" hidden="false" max="5" min="5" style="0" width="87.8762886597938"/>
    <col collapsed="false" hidden="false" max="6" min="6" style="0" width="8.73711340206186"/>
    <col collapsed="false" hidden="false" max="7" min="7" style="0" width="11.5"/>
    <col collapsed="false" hidden="false" max="8" min="8" style="1" width="11.6185567010309"/>
    <col collapsed="false" hidden="false" max="9" min="9" style="0" width="8.73711340206186"/>
    <col collapsed="false" hidden="false" max="11" min="11" style="0" width="12.7577319587629"/>
    <col collapsed="false" hidden="false" max="12" min="12" style="0" width="73.3762886597938"/>
    <col collapsed="false" hidden="false" max="13" min="13" style="0" width="10.6185567010309"/>
    <col collapsed="false" hidden="false" max="14" min="14" style="0" width="10.5"/>
    <col collapsed="false" hidden="false" max="15" min="15" style="0" width="14.6185567010309"/>
    <col collapsed="false" hidden="false" max="1025" min="17" style="0" width="8.73711340206186"/>
  </cols>
  <sheetData>
    <row r="1" customFormat="false" ht="31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31.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31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31.5" hidden="false" customHeight="true" outlineLevel="0" collapsed="false">
      <c r="A4" s="5" t="s">
        <v>3</v>
      </c>
      <c r="B4" s="5"/>
      <c r="C4" s="6"/>
      <c r="D4" s="6"/>
      <c r="E4" s="6"/>
      <c r="F4" s="6"/>
      <c r="G4" s="6"/>
      <c r="H4" s="7"/>
    </row>
    <row r="5" customFormat="false" ht="23.25" hidden="false" customHeight="true" outlineLevel="0" collapsed="false">
      <c r="A5" s="8" t="s">
        <v>4</v>
      </c>
      <c r="B5" s="8"/>
      <c r="C5" s="8"/>
      <c r="D5" s="8"/>
      <c r="E5" s="8"/>
      <c r="F5" s="8"/>
      <c r="G5" s="8"/>
      <c r="H5" s="8"/>
      <c r="I5" s="9"/>
      <c r="J5" s="9"/>
      <c r="K5" s="10"/>
      <c r="L5" s="10"/>
      <c r="M5" s="11"/>
      <c r="N5" s="11"/>
      <c r="O5" s="9"/>
      <c r="P5" s="12"/>
      <c r="Q5" s="12"/>
    </row>
    <row r="6" customFormat="false" ht="20.25" hidden="false" customHeight="true" outlineLevel="0" collapsed="false">
      <c r="A6" s="13" t="s">
        <v>5</v>
      </c>
      <c r="B6" s="13"/>
      <c r="C6" s="13"/>
      <c r="D6" s="13"/>
      <c r="E6" s="13"/>
      <c r="F6" s="14" t="s">
        <v>6</v>
      </c>
      <c r="G6" s="14" t="s">
        <v>7</v>
      </c>
      <c r="H6" s="15" t="s">
        <v>8</v>
      </c>
      <c r="I6" s="9"/>
      <c r="J6" s="9"/>
      <c r="K6" s="10"/>
      <c r="L6" s="10"/>
      <c r="M6" s="10"/>
      <c r="N6" s="10"/>
      <c r="O6" s="10"/>
      <c r="P6" s="12"/>
      <c r="Q6" s="12"/>
    </row>
    <row r="7" customFormat="false" ht="16.5" hidden="false" customHeight="false" outlineLevel="0" collapsed="false">
      <c r="A7" s="16"/>
      <c r="B7" s="17"/>
      <c r="C7" s="18"/>
      <c r="D7" s="19" t="n">
        <v>1</v>
      </c>
      <c r="E7" s="20" t="s">
        <v>9</v>
      </c>
      <c r="F7" s="21" t="s">
        <v>10</v>
      </c>
      <c r="G7" s="21" t="s">
        <v>11</v>
      </c>
      <c r="H7" s="22" t="n">
        <v>89.86</v>
      </c>
      <c r="I7" s="9"/>
      <c r="J7" s="9"/>
      <c r="K7" s="23"/>
      <c r="L7" s="24"/>
      <c r="M7" s="25"/>
      <c r="N7" s="25"/>
      <c r="O7" s="25"/>
      <c r="P7" s="12"/>
      <c r="Q7" s="12"/>
    </row>
    <row r="8" customFormat="false" ht="16.5" hidden="false" customHeight="false" outlineLevel="0" collapsed="false">
      <c r="A8" s="26"/>
      <c r="B8" s="27"/>
      <c r="C8" s="28" t="s">
        <v>12</v>
      </c>
      <c r="D8" s="19" t="n">
        <v>2</v>
      </c>
      <c r="E8" s="20" t="s">
        <v>13</v>
      </c>
      <c r="F8" s="21" t="s">
        <v>14</v>
      </c>
      <c r="G8" s="21" t="s">
        <v>11</v>
      </c>
      <c r="H8" s="22" t="n">
        <v>3.29</v>
      </c>
      <c r="I8" s="9"/>
      <c r="J8" s="9"/>
      <c r="K8" s="29"/>
      <c r="L8" s="30"/>
      <c r="M8" s="11"/>
      <c r="N8" s="11"/>
      <c r="O8" s="31"/>
      <c r="P8" s="12"/>
      <c r="Q8" s="12"/>
    </row>
    <row r="9" customFormat="false" ht="16.5" hidden="false" customHeight="false" outlineLevel="0" collapsed="false">
      <c r="A9" s="26"/>
      <c r="B9" s="27"/>
      <c r="C9" s="28" t="s">
        <v>15</v>
      </c>
      <c r="D9" s="19" t="n">
        <v>3</v>
      </c>
      <c r="E9" s="20" t="s">
        <v>16</v>
      </c>
      <c r="F9" s="21" t="s">
        <v>17</v>
      </c>
      <c r="G9" s="21" t="s">
        <v>11</v>
      </c>
      <c r="H9" s="22" t="n">
        <v>0.45</v>
      </c>
      <c r="I9" s="9"/>
      <c r="J9" s="9"/>
      <c r="K9" s="29"/>
      <c r="L9" s="30"/>
      <c r="M9" s="11"/>
      <c r="N9" s="11"/>
      <c r="O9" s="31"/>
      <c r="P9" s="12"/>
      <c r="Q9" s="12"/>
    </row>
    <row r="10" customFormat="false" ht="16.5" hidden="false" customHeight="false" outlineLevel="0" collapsed="false">
      <c r="A10" s="26"/>
      <c r="B10" s="27"/>
      <c r="C10" s="32"/>
      <c r="D10" s="19" t="n">
        <v>4</v>
      </c>
      <c r="E10" s="20" t="s">
        <v>18</v>
      </c>
      <c r="F10" s="21" t="s">
        <v>19</v>
      </c>
      <c r="G10" s="21" t="s">
        <v>11</v>
      </c>
      <c r="H10" s="22" t="n">
        <v>5.26</v>
      </c>
      <c r="I10" s="9"/>
      <c r="J10" s="9"/>
      <c r="K10" s="29"/>
      <c r="L10" s="30"/>
      <c r="M10" s="11"/>
      <c r="N10" s="11"/>
      <c r="O10" s="9"/>
      <c r="P10" s="12"/>
      <c r="Q10" s="12"/>
    </row>
    <row r="11" customFormat="false" ht="16.5" hidden="false" customHeight="false" outlineLevel="0" collapsed="false">
      <c r="A11" s="26"/>
      <c r="B11" s="27"/>
      <c r="C11" s="33"/>
      <c r="D11" s="19" t="n">
        <v>5</v>
      </c>
      <c r="E11" s="20" t="s">
        <v>20</v>
      </c>
      <c r="F11" s="21" t="s">
        <v>21</v>
      </c>
      <c r="G11" s="21" t="s">
        <v>11</v>
      </c>
      <c r="H11" s="22" t="n">
        <v>1.14</v>
      </c>
      <c r="I11" s="9"/>
      <c r="J11" s="9"/>
      <c r="K11" s="29"/>
      <c r="L11" s="30"/>
      <c r="M11" s="11"/>
      <c r="N11" s="11"/>
      <c r="O11" s="9"/>
      <c r="P11" s="12"/>
      <c r="Q11" s="12"/>
    </row>
    <row r="12" customFormat="false" ht="16.5" hidden="false" customHeight="false" outlineLevel="0" collapsed="false">
      <c r="A12" s="34" t="s">
        <v>22</v>
      </c>
      <c r="B12" s="34"/>
      <c r="C12" s="18"/>
      <c r="D12" s="19" t="n">
        <v>6</v>
      </c>
      <c r="E12" s="20" t="s">
        <v>23</v>
      </c>
      <c r="F12" s="21" t="s">
        <v>24</v>
      </c>
      <c r="G12" s="21" t="s">
        <v>11</v>
      </c>
      <c r="H12" s="22" t="n">
        <v>2.04</v>
      </c>
      <c r="I12" s="9"/>
      <c r="J12" s="9"/>
      <c r="K12" s="29"/>
      <c r="L12" s="30"/>
      <c r="M12" s="11"/>
      <c r="N12" s="11"/>
      <c r="O12" s="9"/>
      <c r="P12" s="12"/>
      <c r="Q12" s="12"/>
    </row>
    <row r="13" customFormat="false" ht="16.5" hidden="false" customHeight="false" outlineLevel="0" collapsed="false">
      <c r="A13" s="34" t="s">
        <v>25</v>
      </c>
      <c r="B13" s="34"/>
      <c r="C13" s="32"/>
      <c r="D13" s="19" t="n">
        <v>7</v>
      </c>
      <c r="E13" s="20" t="s">
        <v>26</v>
      </c>
      <c r="F13" s="21" t="s">
        <v>27</v>
      </c>
      <c r="G13" s="21" t="s">
        <v>11</v>
      </c>
      <c r="H13" s="22"/>
      <c r="I13" s="9"/>
      <c r="J13" s="9"/>
      <c r="K13" s="29"/>
      <c r="L13" s="30"/>
      <c r="M13" s="11"/>
      <c r="N13" s="11"/>
      <c r="O13" s="9"/>
      <c r="P13" s="12"/>
      <c r="Q13" s="12"/>
    </row>
    <row r="14" customFormat="false" ht="16.5" hidden="false" customHeight="false" outlineLevel="0" collapsed="false">
      <c r="A14" s="26"/>
      <c r="B14" s="27"/>
      <c r="C14" s="28" t="s">
        <v>28</v>
      </c>
      <c r="D14" s="19" t="n">
        <v>8</v>
      </c>
      <c r="E14" s="20" t="s">
        <v>29</v>
      </c>
      <c r="F14" s="21" t="s">
        <v>30</v>
      </c>
      <c r="G14" s="21" t="s">
        <v>11</v>
      </c>
      <c r="H14" s="22" t="n">
        <v>20.08</v>
      </c>
      <c r="I14" s="9"/>
      <c r="J14" s="9"/>
      <c r="K14" s="29"/>
      <c r="L14" s="30"/>
      <c r="M14" s="11"/>
      <c r="N14" s="11"/>
      <c r="O14" s="9"/>
      <c r="P14" s="12"/>
      <c r="Q14" s="12"/>
    </row>
    <row r="15" customFormat="false" ht="16.5" hidden="false" customHeight="false" outlineLevel="0" collapsed="false">
      <c r="A15" s="26"/>
      <c r="B15" s="27"/>
      <c r="C15" s="28" t="s">
        <v>31</v>
      </c>
      <c r="D15" s="19" t="n">
        <v>9</v>
      </c>
      <c r="E15" s="20" t="s">
        <v>32</v>
      </c>
      <c r="F15" s="21" t="s">
        <v>33</v>
      </c>
      <c r="G15" s="21" t="s">
        <v>11</v>
      </c>
      <c r="H15" s="22" t="n">
        <v>5.97</v>
      </c>
      <c r="I15" s="9"/>
      <c r="J15" s="9"/>
      <c r="K15" s="29"/>
      <c r="L15" s="30"/>
      <c r="M15" s="11"/>
      <c r="N15" s="11"/>
      <c r="O15" s="9"/>
      <c r="P15" s="12"/>
      <c r="Q15" s="12"/>
    </row>
    <row r="16" customFormat="false" ht="16.5" hidden="false" customHeight="false" outlineLevel="0" collapsed="false">
      <c r="A16" s="26"/>
      <c r="B16" s="27"/>
      <c r="C16" s="35"/>
      <c r="D16" s="19" t="n">
        <v>10</v>
      </c>
      <c r="E16" s="20" t="s">
        <v>34</v>
      </c>
      <c r="F16" s="21" t="s">
        <v>35</v>
      </c>
      <c r="G16" s="21" t="s">
        <v>36</v>
      </c>
      <c r="H16" s="22" t="n">
        <v>26936.91</v>
      </c>
      <c r="I16" s="9"/>
      <c r="J16" s="9"/>
      <c r="K16" s="29"/>
      <c r="L16" s="30"/>
      <c r="M16" s="11"/>
      <c r="N16" s="11"/>
      <c r="O16" s="9"/>
      <c r="P16" s="12"/>
      <c r="Q16" s="12"/>
    </row>
    <row r="17" customFormat="false" ht="16.5" hidden="false" customHeight="false" outlineLevel="0" collapsed="false">
      <c r="A17" s="26"/>
      <c r="B17" s="27"/>
      <c r="C17" s="32"/>
      <c r="D17" s="19" t="n">
        <v>11</v>
      </c>
      <c r="E17" s="20" t="s">
        <v>37</v>
      </c>
      <c r="F17" s="21" t="s">
        <v>38</v>
      </c>
      <c r="G17" s="21" t="s">
        <v>39</v>
      </c>
      <c r="H17" s="22" t="n">
        <v>23</v>
      </c>
      <c r="I17" s="9"/>
      <c r="J17" s="9"/>
      <c r="K17" s="29"/>
      <c r="L17" s="30"/>
      <c r="M17" s="11"/>
      <c r="N17" s="11"/>
      <c r="O17" s="9"/>
      <c r="P17" s="12"/>
      <c r="Q17" s="12"/>
    </row>
    <row r="18" customFormat="false" ht="16.5" hidden="false" customHeight="false" outlineLevel="0" collapsed="false">
      <c r="A18" s="16"/>
      <c r="B18" s="36"/>
      <c r="C18" s="37"/>
      <c r="D18" s="19" t="n">
        <v>12</v>
      </c>
      <c r="E18" s="20" t="s">
        <v>40</v>
      </c>
      <c r="F18" s="21" t="s">
        <v>41</v>
      </c>
      <c r="G18" s="21" t="s">
        <v>11</v>
      </c>
      <c r="H18" s="22" t="n">
        <v>6</v>
      </c>
      <c r="I18" s="9"/>
      <c r="J18" s="9"/>
      <c r="K18" s="10"/>
      <c r="L18" s="9"/>
      <c r="M18" s="11"/>
      <c r="N18" s="11"/>
      <c r="O18" s="9"/>
      <c r="P18" s="12"/>
      <c r="Q18" s="12"/>
    </row>
    <row r="19" customFormat="false" ht="16.5" hidden="false" customHeight="false" outlineLevel="0" collapsed="false">
      <c r="A19" s="34" t="s">
        <v>42</v>
      </c>
      <c r="B19" s="34"/>
      <c r="C19" s="34"/>
      <c r="D19" s="19" t="n">
        <v>13</v>
      </c>
      <c r="E19" s="20" t="s">
        <v>43</v>
      </c>
      <c r="F19" s="21" t="s">
        <v>44</v>
      </c>
      <c r="G19" s="21" t="s">
        <v>11</v>
      </c>
      <c r="H19" s="22" t="n">
        <v>85</v>
      </c>
      <c r="I19" s="9"/>
      <c r="J19" s="9"/>
      <c r="K19" s="10"/>
      <c r="L19" s="30"/>
      <c r="M19" s="11"/>
      <c r="N19" s="11"/>
      <c r="O19" s="9"/>
      <c r="P19" s="12"/>
      <c r="Q19" s="12"/>
    </row>
    <row r="20" customFormat="false" ht="16.5" hidden="false" customHeight="false" outlineLevel="0" collapsed="false">
      <c r="A20" s="34" t="s">
        <v>25</v>
      </c>
      <c r="B20" s="34"/>
      <c r="C20" s="34"/>
      <c r="D20" s="19" t="n">
        <v>14</v>
      </c>
      <c r="E20" s="20" t="s">
        <v>45</v>
      </c>
      <c r="F20" s="21" t="s">
        <v>46</v>
      </c>
      <c r="G20" s="21" t="s">
        <v>11</v>
      </c>
      <c r="H20" s="38" t="n">
        <v>98</v>
      </c>
      <c r="I20" s="9"/>
      <c r="J20" s="9"/>
      <c r="K20" s="10"/>
      <c r="L20" s="30"/>
      <c r="M20" s="11"/>
      <c r="N20" s="11"/>
      <c r="O20" s="9"/>
      <c r="P20" s="12"/>
      <c r="Q20" s="12"/>
    </row>
    <row r="21" customFormat="false" ht="16.5" hidden="false" customHeight="false" outlineLevel="0" collapsed="false">
      <c r="A21" s="39"/>
      <c r="B21" s="40"/>
      <c r="C21" s="41"/>
      <c r="D21" s="19" t="n">
        <v>15</v>
      </c>
      <c r="E21" s="20" t="s">
        <v>47</v>
      </c>
      <c r="F21" s="21" t="s">
        <v>48</v>
      </c>
      <c r="G21" s="21" t="s">
        <v>49</v>
      </c>
      <c r="H21" s="22" t="n">
        <v>5500</v>
      </c>
      <c r="I21" s="9"/>
      <c r="J21" s="9"/>
      <c r="K21" s="29"/>
      <c r="L21" s="30"/>
      <c r="M21" s="11"/>
      <c r="N21" s="11"/>
      <c r="O21" s="9"/>
      <c r="P21" s="12"/>
      <c r="Q21" s="12"/>
    </row>
    <row r="22" customFormat="false" ht="16.5" hidden="false" customHeight="false" outlineLevel="0" collapsed="false">
      <c r="A22" s="42" t="s">
        <v>50</v>
      </c>
      <c r="B22" s="42"/>
      <c r="C22" s="42"/>
      <c r="D22" s="19" t="n">
        <v>16</v>
      </c>
      <c r="E22" s="20" t="s">
        <v>51</v>
      </c>
      <c r="F22" s="21" t="s">
        <v>52</v>
      </c>
      <c r="G22" s="21" t="s">
        <v>11</v>
      </c>
      <c r="H22" s="22" t="n">
        <v>4.6</v>
      </c>
      <c r="I22" s="9"/>
      <c r="J22" s="9"/>
      <c r="K22" s="29"/>
      <c r="L22" s="30"/>
      <c r="M22" s="11"/>
      <c r="N22" s="11"/>
      <c r="O22" s="9"/>
      <c r="P22" s="12"/>
      <c r="Q22" s="12"/>
    </row>
    <row r="23" customFormat="false" ht="16.5" hidden="false" customHeight="false" outlineLevel="0" collapsed="false">
      <c r="A23" s="42"/>
      <c r="B23" s="42"/>
      <c r="C23" s="42"/>
      <c r="D23" s="19" t="n">
        <v>17</v>
      </c>
      <c r="E23" s="20" t="s">
        <v>53</v>
      </c>
      <c r="F23" s="21" t="s">
        <v>54</v>
      </c>
      <c r="G23" s="21" t="s">
        <v>55</v>
      </c>
      <c r="H23" s="22" t="n">
        <v>1.324112</v>
      </c>
      <c r="I23" s="9"/>
      <c r="J23" s="9"/>
      <c r="K23" s="29"/>
      <c r="L23" s="30"/>
      <c r="M23" s="11"/>
      <c r="N23" s="11"/>
      <c r="O23" s="9"/>
      <c r="P23" s="12"/>
      <c r="Q23" s="12"/>
    </row>
    <row r="24" customFormat="false" ht="16.5" hidden="false" customHeight="false" outlineLevel="0" collapsed="false">
      <c r="A24" s="42"/>
      <c r="B24" s="42"/>
      <c r="C24" s="42"/>
      <c r="D24" s="19" t="n">
        <v>18</v>
      </c>
      <c r="E24" s="20" t="s">
        <v>56</v>
      </c>
      <c r="F24" s="21" t="s">
        <v>57</v>
      </c>
      <c r="G24" s="21" t="s">
        <v>11</v>
      </c>
      <c r="H24" s="22" t="n">
        <v>13</v>
      </c>
      <c r="I24" s="9"/>
      <c r="J24" s="9"/>
      <c r="K24" s="29"/>
      <c r="L24" s="30"/>
      <c r="M24" s="11"/>
      <c r="N24" s="11"/>
      <c r="O24" s="9"/>
      <c r="P24" s="12"/>
      <c r="Q24" s="12"/>
    </row>
    <row r="25" customFormat="false" ht="16.5" hidden="false" customHeight="false" outlineLevel="0" collapsed="false">
      <c r="A25" s="42"/>
      <c r="B25" s="42"/>
      <c r="C25" s="42"/>
      <c r="D25" s="19" t="n">
        <v>19</v>
      </c>
      <c r="E25" s="20" t="s">
        <v>58</v>
      </c>
      <c r="F25" s="21" t="s">
        <v>59</v>
      </c>
      <c r="G25" s="21" t="s">
        <v>55</v>
      </c>
      <c r="H25" s="22" t="n">
        <v>1.78919</v>
      </c>
      <c r="I25" s="9"/>
      <c r="J25" s="9"/>
      <c r="K25" s="29"/>
      <c r="L25" s="30"/>
      <c r="M25" s="11"/>
      <c r="N25" s="11"/>
      <c r="O25" s="9"/>
      <c r="P25" s="12"/>
      <c r="Q25" s="12"/>
    </row>
    <row r="26" customFormat="false" ht="13.5" hidden="false" customHeight="false" outlineLevel="0" collapsed="false">
      <c r="A26" s="42"/>
      <c r="B26" s="42"/>
      <c r="C26" s="42"/>
      <c r="D26" s="19" t="n">
        <v>20</v>
      </c>
      <c r="E26" s="20" t="s">
        <v>60</v>
      </c>
      <c r="F26" s="21" t="s">
        <v>61</v>
      </c>
      <c r="G26" s="21" t="s">
        <v>11</v>
      </c>
      <c r="H26" s="22" t="n">
        <v>0.005</v>
      </c>
      <c r="I26" s="9"/>
      <c r="J26" s="9"/>
      <c r="K26" s="29"/>
      <c r="L26" s="30"/>
      <c r="M26" s="11"/>
      <c r="N26" s="11"/>
      <c r="O26" s="9"/>
      <c r="P26" s="12"/>
      <c r="Q26" s="12"/>
    </row>
    <row r="27" customFormat="false" ht="16.5" hidden="false" customHeight="false" outlineLevel="0" collapsed="false">
      <c r="A27" s="42"/>
      <c r="B27" s="42"/>
      <c r="C27" s="42"/>
      <c r="D27" s="19" t="n">
        <v>21</v>
      </c>
      <c r="E27" s="20" t="s">
        <v>62</v>
      </c>
      <c r="F27" s="21" t="s">
        <v>63</v>
      </c>
      <c r="G27" s="21" t="s">
        <v>55</v>
      </c>
      <c r="H27" s="22" t="n">
        <v>1.303698</v>
      </c>
      <c r="I27" s="9"/>
      <c r="J27" s="9"/>
      <c r="K27" s="29"/>
      <c r="L27" s="30"/>
      <c r="M27" s="11"/>
      <c r="N27" s="11"/>
      <c r="O27" s="9"/>
      <c r="P27" s="12"/>
      <c r="Q27" s="12"/>
    </row>
    <row r="28" customFormat="false" ht="16.5" hidden="false" customHeight="false" outlineLevel="0" collapsed="false">
      <c r="A28" s="42"/>
      <c r="B28" s="42"/>
      <c r="C28" s="42"/>
      <c r="D28" s="19" t="n">
        <v>22</v>
      </c>
      <c r="E28" s="20" t="s">
        <v>64</v>
      </c>
      <c r="F28" s="21" t="s">
        <v>65</v>
      </c>
      <c r="G28" s="21" t="s">
        <v>11</v>
      </c>
      <c r="H28" s="22" t="n">
        <v>0</v>
      </c>
      <c r="I28" s="9"/>
      <c r="J28" s="9"/>
      <c r="K28" s="29"/>
      <c r="L28" s="30"/>
      <c r="M28" s="11"/>
      <c r="N28" s="11"/>
      <c r="O28" s="9"/>
      <c r="P28" s="12"/>
      <c r="Q28" s="12"/>
    </row>
    <row r="29" customFormat="false" ht="16.5" hidden="false" customHeight="false" outlineLevel="0" collapsed="false">
      <c r="A29" s="42"/>
      <c r="B29" s="42"/>
      <c r="C29" s="42"/>
      <c r="D29" s="19" t="n">
        <v>23</v>
      </c>
      <c r="E29" s="20" t="s">
        <v>66</v>
      </c>
      <c r="F29" s="21" t="s">
        <v>67</v>
      </c>
      <c r="G29" s="21" t="s">
        <v>11</v>
      </c>
      <c r="H29" s="22" t="n">
        <v>82.395</v>
      </c>
      <c r="I29" s="9"/>
      <c r="J29" s="9"/>
      <c r="K29" s="29"/>
      <c r="L29" s="30"/>
      <c r="M29" s="11"/>
      <c r="N29" s="11"/>
      <c r="O29" s="9"/>
      <c r="P29" s="12"/>
      <c r="Q29" s="12"/>
    </row>
    <row r="30" customFormat="false" ht="16.5" hidden="false" customHeight="false" outlineLevel="0" collapsed="false">
      <c r="A30" s="42"/>
      <c r="B30" s="42"/>
      <c r="C30" s="42"/>
      <c r="D30" s="19" t="n">
        <v>24</v>
      </c>
      <c r="E30" s="20" t="s">
        <v>68</v>
      </c>
      <c r="F30" s="21" t="s">
        <v>69</v>
      </c>
      <c r="G30" s="21" t="s">
        <v>55</v>
      </c>
      <c r="H30" s="22" t="n">
        <v>1.297206</v>
      </c>
      <c r="I30" s="9"/>
      <c r="J30" s="9"/>
      <c r="K30" s="29"/>
      <c r="L30" s="30"/>
      <c r="M30" s="10"/>
      <c r="N30" s="11"/>
      <c r="O30" s="9"/>
      <c r="P30" s="12"/>
      <c r="Q30" s="12"/>
    </row>
    <row r="31" customFormat="false" ht="16.5" hidden="false" customHeight="false" outlineLevel="0" collapsed="false">
      <c r="A31" s="42"/>
      <c r="B31" s="42"/>
      <c r="C31" s="42"/>
      <c r="D31" s="19" t="n">
        <v>25</v>
      </c>
      <c r="E31" s="20" t="s">
        <v>70</v>
      </c>
      <c r="F31" s="21" t="s">
        <v>71</v>
      </c>
      <c r="G31" s="21" t="s">
        <v>11</v>
      </c>
      <c r="H31" s="22" t="n">
        <v>0</v>
      </c>
      <c r="I31" s="9"/>
      <c r="J31" s="9"/>
      <c r="K31" s="29"/>
      <c r="L31" s="30"/>
      <c r="M31" s="10"/>
      <c r="N31" s="11"/>
      <c r="O31" s="9"/>
      <c r="P31" s="12"/>
      <c r="Q31" s="12"/>
    </row>
    <row r="32" customFormat="false" ht="16.5" hidden="false" customHeight="false" outlineLevel="0" collapsed="false">
      <c r="A32" s="42"/>
      <c r="B32" s="42"/>
      <c r="C32" s="42"/>
      <c r="D32" s="19" t="n">
        <v>26</v>
      </c>
      <c r="E32" s="20" t="s">
        <v>72</v>
      </c>
      <c r="F32" s="21" t="s">
        <v>73</v>
      </c>
      <c r="G32" s="21" t="s">
        <v>11</v>
      </c>
      <c r="H32" s="22" t="n">
        <v>0</v>
      </c>
      <c r="I32" s="9"/>
      <c r="J32" s="9"/>
      <c r="K32" s="24"/>
      <c r="L32" s="24"/>
      <c r="M32" s="25"/>
      <c r="N32" s="25"/>
      <c r="O32" s="43"/>
      <c r="P32" s="12"/>
      <c r="Q32" s="12"/>
    </row>
    <row r="33" customFormat="false" ht="16.5" hidden="false" customHeight="false" outlineLevel="0" collapsed="false">
      <c r="A33" s="42"/>
      <c r="B33" s="42"/>
      <c r="C33" s="42"/>
      <c r="D33" s="19" t="n">
        <v>27</v>
      </c>
      <c r="E33" s="20" t="s">
        <v>74</v>
      </c>
      <c r="F33" s="21" t="s">
        <v>75</v>
      </c>
      <c r="G33" s="21" t="s">
        <v>76</v>
      </c>
      <c r="H33" s="22" t="n">
        <v>350</v>
      </c>
      <c r="I33" s="9"/>
      <c r="J33" s="9"/>
      <c r="K33" s="24"/>
      <c r="L33" s="24"/>
      <c r="M33" s="25"/>
      <c r="N33" s="25"/>
      <c r="O33" s="43"/>
      <c r="P33" s="12"/>
      <c r="Q33" s="12"/>
    </row>
    <row r="34" customFormat="false" ht="16.5" hidden="false" customHeight="false" outlineLevel="0" collapsed="false">
      <c r="A34" s="16"/>
      <c r="B34" s="37"/>
      <c r="C34" s="18"/>
      <c r="D34" s="19" t="n">
        <v>28</v>
      </c>
      <c r="E34" s="20" t="s">
        <v>77</v>
      </c>
      <c r="F34" s="21" t="s">
        <v>78</v>
      </c>
      <c r="G34" s="21" t="s">
        <v>39</v>
      </c>
      <c r="H34" s="22" t="n">
        <v>900</v>
      </c>
      <c r="I34" s="9"/>
      <c r="J34" s="9"/>
      <c r="K34" s="11"/>
      <c r="L34" s="30"/>
      <c r="M34" s="11"/>
      <c r="N34" s="11"/>
      <c r="O34" s="9"/>
      <c r="P34" s="12"/>
      <c r="Q34" s="12"/>
    </row>
    <row r="35" customFormat="false" ht="16.5" hidden="false" customHeight="false" outlineLevel="0" collapsed="false">
      <c r="A35" s="44"/>
      <c r="B35" s="45"/>
      <c r="C35" s="28" t="s">
        <v>79</v>
      </c>
      <c r="D35" s="19" t="n">
        <v>29</v>
      </c>
      <c r="E35" s="20" t="s">
        <v>80</v>
      </c>
      <c r="F35" s="21" t="s">
        <v>81</v>
      </c>
      <c r="G35" s="21" t="s">
        <v>82</v>
      </c>
      <c r="H35" s="22" t="n">
        <v>0.8374</v>
      </c>
      <c r="I35" s="9"/>
      <c r="J35" s="9"/>
      <c r="K35" s="29"/>
      <c r="L35" s="30"/>
      <c r="M35" s="11"/>
      <c r="N35" s="11"/>
      <c r="O35" s="9"/>
      <c r="P35" s="12"/>
      <c r="Q35" s="12"/>
    </row>
    <row r="36" customFormat="false" ht="16.5" hidden="false" customHeight="false" outlineLevel="0" collapsed="false">
      <c r="A36" s="44"/>
      <c r="B36" s="45"/>
      <c r="C36" s="28" t="s">
        <v>83</v>
      </c>
      <c r="D36" s="19" t="n">
        <v>30</v>
      </c>
      <c r="E36" s="20" t="s">
        <v>84</v>
      </c>
      <c r="F36" s="21" t="s">
        <v>85</v>
      </c>
      <c r="G36" s="21" t="s">
        <v>11</v>
      </c>
      <c r="H36" s="22" t="n">
        <v>1.77</v>
      </c>
      <c r="I36" s="9"/>
      <c r="J36" s="9"/>
      <c r="K36" s="24"/>
      <c r="L36" s="24"/>
      <c r="M36" s="25"/>
      <c r="N36" s="25"/>
      <c r="O36" s="25"/>
      <c r="P36" s="12"/>
      <c r="Q36" s="12"/>
    </row>
    <row r="37" customFormat="false" ht="16.5" hidden="false" customHeight="false" outlineLevel="0" collapsed="false">
      <c r="A37" s="44"/>
      <c r="B37" s="45"/>
      <c r="C37" s="33"/>
      <c r="D37" s="19" t="n">
        <v>31</v>
      </c>
      <c r="E37" s="20" t="s">
        <v>86</v>
      </c>
      <c r="F37" s="21" t="s">
        <v>87</v>
      </c>
      <c r="G37" s="21" t="s">
        <v>11</v>
      </c>
      <c r="H37" s="22" t="n">
        <v>40</v>
      </c>
      <c r="I37" s="9"/>
      <c r="J37" s="9"/>
      <c r="K37" s="24"/>
      <c r="L37" s="24"/>
      <c r="M37" s="25"/>
      <c r="N37" s="25"/>
      <c r="O37" s="43"/>
      <c r="P37" s="12"/>
      <c r="Q37" s="12"/>
    </row>
    <row r="38" customFormat="false" ht="16.5" hidden="false" customHeight="false" outlineLevel="0" collapsed="false">
      <c r="A38" s="44"/>
      <c r="B38" s="45"/>
      <c r="C38" s="18" t="s">
        <v>88</v>
      </c>
      <c r="D38" s="19" t="n">
        <v>32</v>
      </c>
      <c r="E38" s="20" t="s">
        <v>77</v>
      </c>
      <c r="F38" s="21" t="s">
        <v>89</v>
      </c>
      <c r="G38" s="21" t="s">
        <v>39</v>
      </c>
      <c r="H38" s="22" t="n">
        <v>800</v>
      </c>
      <c r="I38" s="9"/>
      <c r="J38" s="9"/>
      <c r="K38" s="10"/>
      <c r="L38" s="43"/>
      <c r="M38" s="25"/>
      <c r="N38" s="25"/>
      <c r="O38" s="43"/>
      <c r="P38" s="12"/>
      <c r="Q38" s="12"/>
    </row>
    <row r="39" customFormat="false" ht="16.5" hidden="false" customHeight="false" outlineLevel="0" collapsed="false">
      <c r="A39" s="44"/>
      <c r="B39" s="45"/>
      <c r="C39" s="28" t="s">
        <v>90</v>
      </c>
      <c r="D39" s="19" t="n">
        <v>33</v>
      </c>
      <c r="E39" s="20" t="s">
        <v>80</v>
      </c>
      <c r="F39" s="21" t="s">
        <v>91</v>
      </c>
      <c r="G39" s="21" t="s">
        <v>82</v>
      </c>
      <c r="H39" s="22" t="n">
        <v>0.8374</v>
      </c>
      <c r="I39" s="9"/>
      <c r="J39" s="9"/>
      <c r="K39" s="10"/>
      <c r="L39" s="30"/>
      <c r="M39" s="10"/>
      <c r="N39" s="10"/>
      <c r="O39" s="9"/>
      <c r="P39" s="12"/>
      <c r="Q39" s="12"/>
    </row>
    <row r="40" customFormat="false" ht="16.5" hidden="false" customHeight="false" outlineLevel="0" collapsed="false">
      <c r="A40" s="44"/>
      <c r="B40" s="45"/>
      <c r="C40" s="28" t="s">
        <v>92</v>
      </c>
      <c r="D40" s="19" t="n">
        <v>34</v>
      </c>
      <c r="E40" s="20" t="s">
        <v>84</v>
      </c>
      <c r="F40" s="21" t="s">
        <v>93</v>
      </c>
      <c r="G40" s="21" t="s">
        <v>11</v>
      </c>
      <c r="H40" s="22" t="n">
        <v>5</v>
      </c>
      <c r="I40" s="9"/>
      <c r="J40" s="9"/>
      <c r="K40" s="10"/>
      <c r="L40" s="30"/>
      <c r="M40" s="10"/>
      <c r="N40" s="10"/>
      <c r="O40" s="9"/>
      <c r="P40" s="12"/>
      <c r="Q40" s="12"/>
    </row>
    <row r="41" customFormat="false" ht="16.5" hidden="false" customHeight="false" outlineLevel="0" collapsed="false">
      <c r="A41" s="34" t="s">
        <v>92</v>
      </c>
      <c r="B41" s="34"/>
      <c r="C41" s="33"/>
      <c r="D41" s="19" t="n">
        <v>35</v>
      </c>
      <c r="E41" s="20" t="s">
        <v>86</v>
      </c>
      <c r="F41" s="21" t="s">
        <v>94</v>
      </c>
      <c r="G41" s="21" t="s">
        <v>11</v>
      </c>
      <c r="H41" s="22" t="n">
        <v>12</v>
      </c>
      <c r="I41" s="9"/>
      <c r="J41" s="9"/>
      <c r="K41" s="10"/>
      <c r="L41" s="30"/>
      <c r="M41" s="10"/>
      <c r="N41" s="11"/>
      <c r="O41" s="9"/>
      <c r="P41" s="12"/>
      <c r="Q41" s="12"/>
    </row>
    <row r="42" customFormat="false" ht="16.5" hidden="false" customHeight="false" outlineLevel="0" collapsed="false">
      <c r="A42" s="34" t="s">
        <v>25</v>
      </c>
      <c r="B42" s="34"/>
      <c r="C42" s="46" t="s">
        <v>95</v>
      </c>
      <c r="D42" s="19" t="n">
        <v>36</v>
      </c>
      <c r="E42" s="20" t="s">
        <v>77</v>
      </c>
      <c r="F42" s="21" t="s">
        <v>96</v>
      </c>
      <c r="G42" s="21" t="s">
        <v>39</v>
      </c>
      <c r="H42" s="22" t="n">
        <v>200</v>
      </c>
      <c r="I42" s="9"/>
      <c r="J42" s="9"/>
      <c r="K42" s="10"/>
      <c r="L42" s="9"/>
      <c r="M42" s="10"/>
      <c r="N42" s="11"/>
      <c r="O42" s="9"/>
      <c r="P42" s="12"/>
      <c r="Q42" s="12"/>
    </row>
    <row r="43" customFormat="false" ht="16.5" hidden="false" customHeight="false" outlineLevel="0" collapsed="false">
      <c r="A43" s="44"/>
      <c r="B43" s="45"/>
      <c r="C43" s="46"/>
      <c r="D43" s="19" t="n">
        <v>37</v>
      </c>
      <c r="E43" s="20" t="s">
        <v>80</v>
      </c>
      <c r="F43" s="21" t="s">
        <v>97</v>
      </c>
      <c r="G43" s="21" t="s">
        <v>82</v>
      </c>
      <c r="H43" s="22" t="n">
        <v>0.8374</v>
      </c>
      <c r="I43" s="9"/>
      <c r="J43" s="9"/>
      <c r="K43" s="10"/>
      <c r="L43" s="9"/>
      <c r="M43" s="10"/>
      <c r="N43" s="10"/>
      <c r="O43" s="9"/>
      <c r="P43" s="12"/>
      <c r="Q43" s="12"/>
    </row>
    <row r="44" customFormat="false" ht="16.5" hidden="false" customHeight="false" outlineLevel="0" collapsed="false">
      <c r="A44" s="44"/>
      <c r="B44" s="45"/>
      <c r="C44" s="46"/>
      <c r="D44" s="19" t="n">
        <v>38</v>
      </c>
      <c r="E44" s="20" t="s">
        <v>84</v>
      </c>
      <c r="F44" s="21" t="s">
        <v>98</v>
      </c>
      <c r="G44" s="21" t="s">
        <v>11</v>
      </c>
      <c r="H44" s="22" t="n">
        <v>9.56</v>
      </c>
      <c r="I44" s="9"/>
      <c r="J44" s="9"/>
      <c r="K44" s="10"/>
      <c r="L44" s="9"/>
      <c r="M44" s="10"/>
      <c r="N44" s="11"/>
      <c r="O44" s="9"/>
      <c r="P44" s="12"/>
      <c r="Q44" s="12"/>
    </row>
    <row r="45" customFormat="false" ht="16.5" hidden="false" customHeight="false" outlineLevel="0" collapsed="false">
      <c r="A45" s="44"/>
      <c r="B45" s="45"/>
      <c r="C45" s="46"/>
      <c r="D45" s="19" t="n">
        <v>39</v>
      </c>
      <c r="E45" s="20" t="s">
        <v>86</v>
      </c>
      <c r="F45" s="21" t="s">
        <v>99</v>
      </c>
      <c r="G45" s="21" t="s">
        <v>11</v>
      </c>
      <c r="H45" s="22" t="n">
        <v>8</v>
      </c>
      <c r="I45" s="9"/>
      <c r="J45" s="9"/>
      <c r="K45" s="10"/>
      <c r="L45" s="9"/>
      <c r="M45" s="11"/>
      <c r="N45" s="10"/>
      <c r="O45" s="9"/>
      <c r="P45" s="12"/>
      <c r="Q45" s="12"/>
    </row>
    <row r="46" customFormat="false" ht="16.5" hidden="false" customHeight="false" outlineLevel="0" collapsed="false">
      <c r="A46" s="44"/>
      <c r="B46" s="45"/>
      <c r="C46" s="46" t="s">
        <v>100</v>
      </c>
      <c r="D46" s="19" t="n">
        <v>40</v>
      </c>
      <c r="E46" s="20" t="s">
        <v>80</v>
      </c>
      <c r="F46" s="21" t="s">
        <v>101</v>
      </c>
      <c r="G46" s="21" t="s">
        <v>82</v>
      </c>
      <c r="H46" s="22" t="n">
        <v>0.8118</v>
      </c>
      <c r="I46" s="9"/>
      <c r="J46" s="9"/>
      <c r="K46" s="10"/>
      <c r="L46" s="9"/>
      <c r="M46" s="11"/>
      <c r="N46" s="10"/>
      <c r="O46" s="9"/>
      <c r="P46" s="12"/>
      <c r="Q46" s="12"/>
    </row>
    <row r="47" customFormat="false" ht="16.5" hidden="false" customHeight="false" outlineLevel="0" collapsed="false">
      <c r="A47" s="44"/>
      <c r="B47" s="45"/>
      <c r="C47" s="46"/>
      <c r="D47" s="19" t="n">
        <v>41</v>
      </c>
      <c r="E47" s="20" t="s">
        <v>84</v>
      </c>
      <c r="F47" s="21" t="s">
        <v>102</v>
      </c>
      <c r="G47" s="21" t="s">
        <v>11</v>
      </c>
      <c r="H47" s="22" t="n">
        <v>13</v>
      </c>
      <c r="I47" s="9"/>
      <c r="J47" s="9"/>
      <c r="K47" s="10"/>
      <c r="L47" s="9"/>
      <c r="M47" s="11"/>
      <c r="N47" s="11"/>
      <c r="O47" s="9"/>
      <c r="P47" s="12"/>
      <c r="Q47" s="12"/>
    </row>
    <row r="48" customFormat="false" ht="16.5" hidden="false" customHeight="false" outlineLevel="0" collapsed="false">
      <c r="A48" s="39"/>
      <c r="B48" s="41"/>
      <c r="C48" s="46"/>
      <c r="D48" s="19" t="n">
        <v>42</v>
      </c>
      <c r="E48" s="20" t="s">
        <v>86</v>
      </c>
      <c r="F48" s="21" t="s">
        <v>103</v>
      </c>
      <c r="G48" s="21" t="s">
        <v>11</v>
      </c>
      <c r="H48" s="22" t="n">
        <v>40</v>
      </c>
      <c r="I48" s="9"/>
      <c r="J48" s="9"/>
      <c r="K48" s="10"/>
      <c r="L48" s="9"/>
      <c r="M48" s="11"/>
      <c r="N48" s="10"/>
      <c r="O48" s="9"/>
      <c r="P48" s="12"/>
      <c r="Q48" s="12"/>
    </row>
    <row r="49" customFormat="false" ht="15.75" hidden="false" customHeight="false" outlineLevel="0" collapsed="false">
      <c r="A49" s="16"/>
      <c r="B49" s="36"/>
      <c r="C49" s="37"/>
      <c r="D49" s="19" t="n">
        <v>43</v>
      </c>
      <c r="E49" s="20" t="s">
        <v>104</v>
      </c>
      <c r="F49" s="21" t="s">
        <v>105</v>
      </c>
      <c r="G49" s="21" t="s">
        <v>49</v>
      </c>
      <c r="H49" s="22" t="n">
        <v>400000</v>
      </c>
      <c r="I49" s="9"/>
      <c r="J49" s="9"/>
      <c r="K49" s="10"/>
      <c r="L49" s="9"/>
      <c r="M49" s="11"/>
      <c r="N49" s="10"/>
      <c r="O49" s="9"/>
      <c r="P49" s="12"/>
      <c r="Q49" s="12"/>
    </row>
    <row r="50" customFormat="false" ht="13.5" hidden="false" customHeight="false" outlineLevel="0" collapsed="false">
      <c r="A50" s="44"/>
      <c r="B50" s="47"/>
      <c r="C50" s="45"/>
      <c r="D50" s="19" t="n">
        <v>44</v>
      </c>
      <c r="E50" s="20" t="s">
        <v>106</v>
      </c>
      <c r="F50" s="21" t="s">
        <v>107</v>
      </c>
      <c r="G50" s="21" t="s">
        <v>49</v>
      </c>
      <c r="H50" s="22" t="n">
        <v>393000</v>
      </c>
      <c r="I50" s="9"/>
      <c r="J50" s="9"/>
      <c r="K50" s="24"/>
      <c r="L50" s="24"/>
      <c r="M50" s="25"/>
      <c r="N50" s="25"/>
      <c r="O50" s="43"/>
      <c r="P50" s="12"/>
      <c r="Q50" s="12"/>
    </row>
    <row r="51" customFormat="false" ht="16.5" hidden="false" customHeight="false" outlineLevel="0" collapsed="false">
      <c r="A51" s="44"/>
      <c r="B51" s="47"/>
      <c r="C51" s="45"/>
      <c r="D51" s="19" t="n">
        <v>45</v>
      </c>
      <c r="E51" s="20" t="s">
        <v>108</v>
      </c>
      <c r="F51" s="21" t="s">
        <v>109</v>
      </c>
      <c r="G51" s="21" t="s">
        <v>49</v>
      </c>
      <c r="H51" s="22" t="n">
        <v>0</v>
      </c>
      <c r="I51" s="9"/>
      <c r="J51" s="9"/>
      <c r="K51" s="9"/>
      <c r="L51" s="9"/>
      <c r="M51" s="9"/>
      <c r="N51" s="9"/>
      <c r="O51" s="9"/>
      <c r="P51" s="12"/>
      <c r="Q51" s="12"/>
    </row>
    <row r="52" customFormat="false" ht="16.5" hidden="false" customHeight="false" outlineLevel="0" collapsed="false">
      <c r="A52" s="44"/>
      <c r="B52" s="47"/>
      <c r="C52" s="45"/>
      <c r="D52" s="19" t="n">
        <v>46</v>
      </c>
      <c r="E52" s="20" t="s">
        <v>110</v>
      </c>
      <c r="F52" s="21" t="s">
        <v>111</v>
      </c>
      <c r="G52" s="21" t="s">
        <v>36</v>
      </c>
      <c r="H52" s="22"/>
      <c r="I52" s="9"/>
      <c r="J52" s="9"/>
      <c r="K52" s="9"/>
      <c r="L52" s="9"/>
      <c r="M52" s="9"/>
      <c r="N52" s="9"/>
      <c r="O52" s="9"/>
      <c r="P52" s="12"/>
      <c r="Q52" s="12"/>
    </row>
    <row r="53" customFormat="false" ht="16.5" hidden="false" customHeight="false" outlineLevel="0" collapsed="false">
      <c r="A53" s="44"/>
      <c r="B53" s="47"/>
      <c r="C53" s="45"/>
      <c r="D53" s="19" t="n">
        <v>47</v>
      </c>
      <c r="E53" s="20" t="s">
        <v>112</v>
      </c>
      <c r="F53" s="21" t="s">
        <v>113</v>
      </c>
      <c r="G53" s="21" t="s">
        <v>36</v>
      </c>
      <c r="H53" s="22"/>
      <c r="I53" s="9"/>
      <c r="J53" s="9"/>
      <c r="K53" s="9"/>
      <c r="L53" s="9"/>
      <c r="M53" s="9"/>
      <c r="N53" s="9"/>
      <c r="O53" s="9"/>
      <c r="P53" s="12"/>
      <c r="Q53" s="12"/>
    </row>
    <row r="54" customFormat="false" ht="20.25" hidden="false" customHeight="false" outlineLevel="0" collapsed="false">
      <c r="A54" s="44"/>
      <c r="B54" s="47"/>
      <c r="C54" s="45"/>
      <c r="D54" s="19" t="n">
        <v>48</v>
      </c>
      <c r="E54" s="20" t="s">
        <v>114</v>
      </c>
      <c r="F54" s="21" t="s">
        <v>115</v>
      </c>
      <c r="G54" s="21" t="s">
        <v>39</v>
      </c>
      <c r="H54" s="22" t="n">
        <v>20</v>
      </c>
      <c r="I54" s="9"/>
      <c r="J54" s="9"/>
      <c r="K54" s="48"/>
      <c r="L54" s="48"/>
      <c r="M54" s="48"/>
      <c r="N54" s="48"/>
      <c r="O54" s="48"/>
      <c r="P54" s="12"/>
      <c r="Q54" s="12"/>
    </row>
    <row r="55" customFormat="false" ht="16.5" hidden="false" customHeight="false" outlineLevel="0" collapsed="false">
      <c r="A55" s="44"/>
      <c r="B55" s="47"/>
      <c r="C55" s="45"/>
      <c r="D55" s="19" t="n">
        <v>49</v>
      </c>
      <c r="E55" s="20" t="s">
        <v>116</v>
      </c>
      <c r="F55" s="21" t="s">
        <v>117</v>
      </c>
      <c r="G55" s="21"/>
      <c r="H55" s="22" t="n">
        <v>0.012</v>
      </c>
      <c r="I55" s="9"/>
      <c r="J55" s="9"/>
      <c r="K55" s="11"/>
      <c r="L55" s="11"/>
      <c r="M55" s="11"/>
      <c r="N55" s="11"/>
      <c r="O55" s="11"/>
      <c r="P55" s="12"/>
      <c r="Q55" s="12"/>
    </row>
    <row r="56" customFormat="false" ht="16.5" hidden="false" customHeight="false" outlineLevel="0" collapsed="false">
      <c r="A56" s="44"/>
      <c r="B56" s="47"/>
      <c r="C56" s="45"/>
      <c r="D56" s="19" t="n">
        <v>50</v>
      </c>
      <c r="E56" s="20" t="s">
        <v>118</v>
      </c>
      <c r="F56" s="21" t="s">
        <v>119</v>
      </c>
      <c r="G56" s="21" t="s">
        <v>82</v>
      </c>
      <c r="H56" s="22" t="n">
        <v>1.5115</v>
      </c>
      <c r="I56" s="9"/>
      <c r="J56" s="9"/>
      <c r="K56" s="11"/>
      <c r="L56" s="11"/>
      <c r="M56" s="11"/>
      <c r="N56" s="11"/>
      <c r="O56" s="11"/>
      <c r="P56" s="12"/>
      <c r="Q56" s="12"/>
    </row>
    <row r="57" customFormat="false" ht="16.5" hidden="false" customHeight="false" outlineLevel="0" collapsed="false">
      <c r="A57" s="44"/>
      <c r="B57" s="47"/>
      <c r="C57" s="45"/>
      <c r="D57" s="19" t="n">
        <v>51</v>
      </c>
      <c r="E57" s="20" t="s">
        <v>120</v>
      </c>
      <c r="F57" s="21" t="s">
        <v>121</v>
      </c>
      <c r="G57" s="21" t="s">
        <v>82</v>
      </c>
      <c r="H57" s="22"/>
      <c r="I57" s="9"/>
      <c r="J57" s="9"/>
      <c r="K57" s="11"/>
      <c r="L57" s="11"/>
      <c r="M57" s="10"/>
      <c r="N57" s="11"/>
      <c r="O57" s="11"/>
      <c r="P57" s="12"/>
      <c r="Q57" s="12"/>
    </row>
    <row r="58" customFormat="false" ht="16.5" hidden="false" customHeight="false" outlineLevel="0" collapsed="false">
      <c r="A58" s="44"/>
      <c r="B58" s="47"/>
      <c r="C58" s="45"/>
      <c r="D58" s="19" t="n">
        <v>52</v>
      </c>
      <c r="E58" s="20" t="s">
        <v>122</v>
      </c>
      <c r="F58" s="21" t="s">
        <v>123</v>
      </c>
      <c r="G58" s="21" t="s">
        <v>39</v>
      </c>
      <c r="H58" s="22" t="n">
        <v>137</v>
      </c>
      <c r="I58" s="9"/>
      <c r="J58" s="9"/>
      <c r="K58" s="11"/>
      <c r="L58" s="11"/>
      <c r="M58" s="11"/>
      <c r="N58" s="11"/>
      <c r="O58" s="11"/>
      <c r="P58" s="12"/>
      <c r="Q58" s="12"/>
    </row>
    <row r="59" customFormat="false" ht="16.5" hidden="false" customHeight="false" outlineLevel="0" collapsed="false">
      <c r="A59" s="44"/>
      <c r="B59" s="47"/>
      <c r="C59" s="45"/>
      <c r="D59" s="19" t="n">
        <v>53</v>
      </c>
      <c r="E59" s="20" t="s">
        <v>124</v>
      </c>
      <c r="F59" s="21" t="s">
        <v>125</v>
      </c>
      <c r="G59" s="21" t="s">
        <v>126</v>
      </c>
      <c r="H59" s="22"/>
      <c r="I59" s="9"/>
      <c r="J59" s="9"/>
      <c r="K59" s="11"/>
      <c r="L59" s="11"/>
      <c r="M59" s="11"/>
      <c r="N59" s="11"/>
      <c r="O59" s="11"/>
      <c r="P59" s="12"/>
      <c r="Q59" s="12"/>
    </row>
    <row r="60" customFormat="false" ht="16.5" hidden="false" customHeight="false" outlineLevel="0" collapsed="false">
      <c r="A60" s="44"/>
      <c r="B60" s="47"/>
      <c r="C60" s="45"/>
      <c r="D60" s="19" t="n">
        <v>54</v>
      </c>
      <c r="E60" s="20" t="s">
        <v>127</v>
      </c>
      <c r="F60" s="21" t="s">
        <v>128</v>
      </c>
      <c r="G60" s="21" t="s">
        <v>129</v>
      </c>
      <c r="H60" s="22"/>
      <c r="I60" s="9"/>
      <c r="J60" s="9"/>
      <c r="K60" s="11"/>
      <c r="L60" s="11"/>
      <c r="M60" s="11"/>
      <c r="N60" s="11"/>
      <c r="O60" s="11"/>
      <c r="P60" s="12"/>
      <c r="Q60" s="12"/>
    </row>
    <row r="61" customFormat="false" ht="16.5" hidden="false" customHeight="false" outlineLevel="0" collapsed="false">
      <c r="A61" s="44"/>
      <c r="B61" s="47"/>
      <c r="C61" s="45"/>
      <c r="D61" s="19" t="n">
        <v>55</v>
      </c>
      <c r="E61" s="20" t="s">
        <v>130</v>
      </c>
      <c r="F61" s="21" t="s">
        <v>131</v>
      </c>
      <c r="G61" s="21" t="s">
        <v>39</v>
      </c>
      <c r="H61" s="22"/>
      <c r="I61" s="9"/>
      <c r="J61" s="9"/>
      <c r="K61" s="11"/>
      <c r="L61" s="11"/>
      <c r="M61" s="11"/>
      <c r="N61" s="11"/>
      <c r="O61" s="11"/>
      <c r="P61" s="12"/>
      <c r="Q61" s="12"/>
    </row>
    <row r="62" customFormat="false" ht="16.5" hidden="false" customHeight="false" outlineLevel="0" collapsed="false">
      <c r="A62" s="34" t="s">
        <v>132</v>
      </c>
      <c r="B62" s="34"/>
      <c r="C62" s="34"/>
      <c r="D62" s="19" t="n">
        <v>56</v>
      </c>
      <c r="E62" s="20" t="s">
        <v>133</v>
      </c>
      <c r="F62" s="21" t="s">
        <v>134</v>
      </c>
      <c r="G62" s="21" t="s">
        <v>49</v>
      </c>
      <c r="H62" s="22" t="n">
        <v>400000</v>
      </c>
      <c r="I62" s="9"/>
      <c r="J62" s="9"/>
      <c r="K62" s="11"/>
      <c r="L62" s="11"/>
      <c r="M62" s="11"/>
      <c r="N62" s="11"/>
      <c r="O62" s="11"/>
      <c r="P62" s="12"/>
      <c r="Q62" s="12"/>
    </row>
    <row r="63" customFormat="false" ht="16.5" hidden="false" customHeight="false" outlineLevel="0" collapsed="false">
      <c r="A63" s="34" t="s">
        <v>135</v>
      </c>
      <c r="B63" s="34"/>
      <c r="C63" s="34"/>
      <c r="D63" s="19" t="n">
        <v>57</v>
      </c>
      <c r="E63" s="20" t="s">
        <v>136</v>
      </c>
      <c r="F63" s="21" t="s">
        <v>137</v>
      </c>
      <c r="G63" s="21" t="s">
        <v>36</v>
      </c>
      <c r="H63" s="22" t="n">
        <v>3470.1</v>
      </c>
      <c r="I63" s="9"/>
      <c r="J63" s="9"/>
      <c r="K63" s="11"/>
      <c r="L63" s="11"/>
      <c r="M63" s="11"/>
      <c r="N63" s="11"/>
      <c r="O63" s="11"/>
      <c r="P63" s="12"/>
      <c r="Q63" s="12"/>
    </row>
    <row r="64" customFormat="false" ht="16.5" hidden="false" customHeight="false" outlineLevel="0" collapsed="false">
      <c r="A64" s="44"/>
      <c r="B64" s="47"/>
      <c r="C64" s="45"/>
      <c r="D64" s="19" t="n">
        <v>58</v>
      </c>
      <c r="E64" s="20" t="s">
        <v>138</v>
      </c>
      <c r="F64" s="21" t="s">
        <v>139</v>
      </c>
      <c r="G64" s="21" t="s">
        <v>36</v>
      </c>
      <c r="H64" s="22" t="n">
        <v>858.98</v>
      </c>
      <c r="I64" s="9"/>
      <c r="J64" s="9"/>
      <c r="K64" s="29"/>
      <c r="L64" s="29"/>
      <c r="M64" s="11"/>
      <c r="N64" s="11"/>
      <c r="O64" s="9"/>
      <c r="P64" s="12"/>
      <c r="Q64" s="12"/>
    </row>
    <row r="65" customFormat="false" ht="16.5" hidden="false" customHeight="false" outlineLevel="0" collapsed="false">
      <c r="A65" s="44"/>
      <c r="B65" s="47"/>
      <c r="C65" s="45"/>
      <c r="D65" s="19" t="n">
        <v>59</v>
      </c>
      <c r="E65" s="20" t="s">
        <v>140</v>
      </c>
      <c r="F65" s="21" t="s">
        <v>141</v>
      </c>
      <c r="G65" s="21" t="s">
        <v>49</v>
      </c>
      <c r="H65" s="22" t="n">
        <v>350000</v>
      </c>
      <c r="I65" s="9"/>
      <c r="J65" s="9"/>
      <c r="K65" s="9"/>
      <c r="L65" s="9"/>
      <c r="M65" s="9"/>
      <c r="N65" s="9"/>
      <c r="O65" s="9"/>
      <c r="P65" s="12"/>
      <c r="Q65" s="12"/>
    </row>
    <row r="66" customFormat="false" ht="16.5" hidden="false" customHeight="false" outlineLevel="0" collapsed="false">
      <c r="A66" s="44"/>
      <c r="B66" s="47"/>
      <c r="C66" s="45"/>
      <c r="D66" s="19" t="n">
        <v>60</v>
      </c>
      <c r="E66" s="20" t="s">
        <v>142</v>
      </c>
      <c r="F66" s="21" t="s">
        <v>143</v>
      </c>
      <c r="G66" s="21" t="s">
        <v>36</v>
      </c>
      <c r="H66" s="22" t="n">
        <v>1200</v>
      </c>
      <c r="I66" s="9"/>
      <c r="J66" s="9"/>
      <c r="K66" s="9"/>
      <c r="L66" s="9"/>
      <c r="M66" s="9"/>
      <c r="N66" s="9"/>
      <c r="O66" s="9"/>
      <c r="P66" s="12"/>
      <c r="Q66" s="12"/>
    </row>
    <row r="67" customFormat="false" ht="20.25" hidden="false" customHeight="false" outlineLevel="0" collapsed="false">
      <c r="A67" s="44"/>
      <c r="B67" s="47"/>
      <c r="C67" s="45"/>
      <c r="D67" s="19" t="n">
        <v>61</v>
      </c>
      <c r="E67" s="20" t="s">
        <v>144</v>
      </c>
      <c r="F67" s="21" t="s">
        <v>145</v>
      </c>
      <c r="G67" s="21" t="s">
        <v>36</v>
      </c>
      <c r="H67" s="22" t="n">
        <v>1690</v>
      </c>
      <c r="I67" s="9"/>
      <c r="J67" s="9"/>
      <c r="K67" s="48"/>
      <c r="L67" s="48"/>
      <c r="M67" s="48"/>
      <c r="N67" s="48"/>
      <c r="O67" s="48"/>
      <c r="P67" s="12"/>
      <c r="Q67" s="12"/>
    </row>
    <row r="68" customFormat="false" ht="16.5" hidden="false" customHeight="false" outlineLevel="0" collapsed="false">
      <c r="A68" s="44"/>
      <c r="B68" s="47"/>
      <c r="C68" s="45"/>
      <c r="D68" s="19" t="n">
        <v>62</v>
      </c>
      <c r="E68" s="20" t="s">
        <v>146</v>
      </c>
      <c r="F68" s="21" t="s">
        <v>147</v>
      </c>
      <c r="G68" s="21" t="s">
        <v>49</v>
      </c>
      <c r="H68" s="22" t="n">
        <v>0</v>
      </c>
      <c r="I68" s="9"/>
      <c r="J68" s="9"/>
      <c r="K68" s="49"/>
      <c r="L68" s="49"/>
      <c r="M68" s="49"/>
      <c r="N68" s="49"/>
      <c r="O68" s="49"/>
      <c r="P68" s="12"/>
      <c r="Q68" s="12"/>
    </row>
    <row r="69" customFormat="false" ht="16.5" hidden="false" customHeight="false" outlineLevel="0" collapsed="false">
      <c r="A69" s="44"/>
      <c r="B69" s="47"/>
      <c r="C69" s="45"/>
      <c r="D69" s="19" t="n">
        <v>63</v>
      </c>
      <c r="E69" s="20" t="s">
        <v>148</v>
      </c>
      <c r="F69" s="21" t="s">
        <v>149</v>
      </c>
      <c r="G69" s="21" t="s">
        <v>36</v>
      </c>
      <c r="H69" s="22" t="n">
        <v>700.98</v>
      </c>
      <c r="I69" s="9"/>
      <c r="J69" s="9"/>
      <c r="K69" s="11"/>
      <c r="L69" s="11"/>
      <c r="M69" s="11"/>
      <c r="N69" s="11"/>
      <c r="O69" s="11"/>
      <c r="P69" s="12"/>
      <c r="Q69" s="12"/>
    </row>
    <row r="70" customFormat="false" ht="16.5" hidden="false" customHeight="false" outlineLevel="0" collapsed="false">
      <c r="A70" s="44"/>
      <c r="B70" s="47"/>
      <c r="C70" s="45"/>
      <c r="D70" s="19" t="n">
        <v>64</v>
      </c>
      <c r="E70" s="20" t="s">
        <v>150</v>
      </c>
      <c r="F70" s="21" t="s">
        <v>151</v>
      </c>
      <c r="G70" s="21" t="s">
        <v>49</v>
      </c>
      <c r="H70" s="22" t="n">
        <v>0</v>
      </c>
      <c r="I70" s="9"/>
      <c r="J70" s="9"/>
      <c r="K70" s="10"/>
      <c r="L70" s="10"/>
      <c r="M70" s="11"/>
      <c r="N70" s="10"/>
      <c r="O70" s="11"/>
      <c r="P70" s="12"/>
      <c r="Q70" s="12"/>
    </row>
    <row r="71" customFormat="false" ht="16.5" hidden="false" customHeight="false" outlineLevel="0" collapsed="false">
      <c r="A71" s="44"/>
      <c r="B71" s="47"/>
      <c r="C71" s="45"/>
      <c r="D71" s="19" t="n">
        <v>65</v>
      </c>
      <c r="E71" s="20" t="s">
        <v>152</v>
      </c>
      <c r="F71" s="21" t="s">
        <v>153</v>
      </c>
      <c r="G71" s="21" t="s">
        <v>36</v>
      </c>
      <c r="H71" s="22" t="n">
        <v>1706.5</v>
      </c>
      <c r="I71" s="9"/>
      <c r="J71" s="9"/>
      <c r="K71" s="11"/>
      <c r="L71" s="11"/>
      <c r="M71" s="11"/>
      <c r="N71" s="10"/>
      <c r="O71" s="11"/>
      <c r="P71" s="12"/>
      <c r="Q71" s="12"/>
    </row>
    <row r="72" customFormat="false" ht="16.5" hidden="false" customHeight="false" outlineLevel="0" collapsed="false">
      <c r="A72" s="44"/>
      <c r="B72" s="47"/>
      <c r="C72" s="45"/>
      <c r="D72" s="19" t="n">
        <v>66</v>
      </c>
      <c r="E72" s="20" t="s">
        <v>154</v>
      </c>
      <c r="F72" s="21" t="s">
        <v>155</v>
      </c>
      <c r="G72" s="21" t="s">
        <v>36</v>
      </c>
      <c r="H72" s="22" t="n">
        <v>2532.62</v>
      </c>
      <c r="I72" s="9"/>
      <c r="J72" s="9"/>
      <c r="K72" s="25"/>
      <c r="L72" s="25"/>
      <c r="M72" s="25"/>
      <c r="N72" s="25"/>
      <c r="O72" s="25"/>
      <c r="P72" s="12"/>
      <c r="Q72" s="12"/>
    </row>
    <row r="73" customFormat="false" ht="16.5" hidden="false" customHeight="false" outlineLevel="0" collapsed="false">
      <c r="A73" s="44"/>
      <c r="B73" s="47"/>
      <c r="C73" s="45"/>
      <c r="D73" s="19" t="n">
        <v>67</v>
      </c>
      <c r="E73" s="20" t="s">
        <v>156</v>
      </c>
      <c r="F73" s="21" t="s">
        <v>157</v>
      </c>
      <c r="G73" s="21" t="s">
        <v>49</v>
      </c>
      <c r="H73" s="22" t="n">
        <v>0.01</v>
      </c>
      <c r="I73" s="9"/>
      <c r="J73" s="9"/>
      <c r="K73" s="49"/>
      <c r="L73" s="49"/>
      <c r="M73" s="49"/>
      <c r="N73" s="49"/>
      <c r="O73" s="49"/>
      <c r="P73" s="12"/>
      <c r="Q73" s="12"/>
    </row>
    <row r="74" customFormat="false" ht="16.5" hidden="false" customHeight="false" outlineLevel="0" collapsed="false">
      <c r="A74" s="44"/>
      <c r="B74" s="47"/>
      <c r="C74" s="45"/>
      <c r="D74" s="19" t="n">
        <v>68</v>
      </c>
      <c r="E74" s="20" t="s">
        <v>158</v>
      </c>
      <c r="F74" s="21" t="s">
        <v>159</v>
      </c>
      <c r="G74" s="50"/>
      <c r="H74" s="22" t="n">
        <v>1.1</v>
      </c>
      <c r="I74" s="9"/>
      <c r="J74" s="9"/>
      <c r="K74" s="11"/>
      <c r="L74" s="11"/>
      <c r="M74" s="11"/>
      <c r="N74" s="11"/>
      <c r="O74" s="11"/>
      <c r="P74" s="12"/>
      <c r="Q74" s="12"/>
    </row>
    <row r="75" customFormat="false" ht="17.25" hidden="false" customHeight="false" outlineLevel="0" collapsed="false">
      <c r="A75" s="51"/>
      <c r="B75" s="52"/>
      <c r="C75" s="53"/>
      <c r="D75" s="54" t="n">
        <v>69</v>
      </c>
      <c r="E75" s="20" t="s">
        <v>160</v>
      </c>
      <c r="F75" s="55" t="s">
        <v>161</v>
      </c>
      <c r="G75" s="55" t="s">
        <v>162</v>
      </c>
      <c r="H75" s="56" t="n">
        <v>0</v>
      </c>
      <c r="I75" s="9"/>
      <c r="J75" s="9"/>
      <c r="K75" s="10"/>
      <c r="L75" s="10"/>
      <c r="M75" s="11"/>
      <c r="N75" s="11"/>
      <c r="O75" s="9"/>
      <c r="P75" s="12"/>
      <c r="Q75" s="12"/>
    </row>
    <row r="76" customFormat="false" ht="31.5" hidden="false" customHeight="true" outlineLevel="0" collapsed="false">
      <c r="A76" s="5" t="s">
        <v>163</v>
      </c>
      <c r="B76" s="5"/>
      <c r="C76" s="6"/>
      <c r="D76" s="6"/>
      <c r="E76" s="6"/>
      <c r="F76" s="6"/>
      <c r="G76" s="6"/>
      <c r="H76" s="7"/>
    </row>
    <row r="77" customFormat="false" ht="23.25" hidden="false" customHeight="true" outlineLevel="0" collapsed="false">
      <c r="A77" s="57" t="s">
        <v>164</v>
      </c>
      <c r="B77" s="57"/>
      <c r="C77" s="57"/>
      <c r="D77" s="57"/>
      <c r="E77" s="57"/>
      <c r="F77" s="57"/>
      <c r="G77" s="57"/>
      <c r="H77" s="57"/>
      <c r="I77" s="9"/>
      <c r="J77" s="9"/>
      <c r="K77" s="10"/>
      <c r="L77" s="10"/>
      <c r="M77" s="11"/>
      <c r="N77" s="11"/>
      <c r="O77" s="9"/>
      <c r="P77" s="12"/>
      <c r="Q77" s="12"/>
    </row>
    <row r="78" customFormat="false" ht="21" hidden="false" customHeight="false" outlineLevel="0" collapsed="false">
      <c r="A78" s="58" t="s">
        <v>5</v>
      </c>
      <c r="B78" s="58"/>
      <c r="C78" s="58"/>
      <c r="D78" s="58"/>
      <c r="E78" s="58"/>
      <c r="F78" s="59" t="s">
        <v>6</v>
      </c>
      <c r="G78" s="59" t="s">
        <v>7</v>
      </c>
      <c r="H78" s="60" t="s">
        <v>8</v>
      </c>
      <c r="I78" s="12"/>
      <c r="J78" s="12"/>
      <c r="K78" s="10"/>
      <c r="L78" s="10"/>
      <c r="M78" s="11"/>
      <c r="N78" s="11"/>
      <c r="O78" s="9"/>
      <c r="P78" s="12"/>
      <c r="Q78" s="12"/>
    </row>
    <row r="79" customFormat="false" ht="16.5" hidden="false" customHeight="false" outlineLevel="0" collapsed="false">
      <c r="A79" s="61"/>
      <c r="B79" s="62" t="s">
        <v>165</v>
      </c>
      <c r="C79" s="62"/>
      <c r="D79" s="62"/>
      <c r="E79" s="62"/>
      <c r="F79" s="63" t="s">
        <v>166</v>
      </c>
      <c r="G79" s="63" t="s">
        <v>167</v>
      </c>
      <c r="H79" s="64" t="n">
        <f aca="false">H80+H81</f>
        <v>1832.95404300393</v>
      </c>
      <c r="I79" s="12"/>
      <c r="J79" s="12"/>
      <c r="K79" s="10"/>
      <c r="L79" s="10"/>
      <c r="M79" s="11"/>
      <c r="N79" s="11"/>
      <c r="O79" s="9"/>
      <c r="P79" s="12"/>
      <c r="Q79" s="12"/>
    </row>
    <row r="80" customFormat="false" ht="16.5" hidden="false" customHeight="false" outlineLevel="0" collapsed="false">
      <c r="A80" s="65"/>
      <c r="B80" s="66" t="s">
        <v>168</v>
      </c>
      <c r="C80" s="66"/>
      <c r="D80" s="66"/>
      <c r="E80" s="66"/>
      <c r="F80" s="63" t="s">
        <v>169</v>
      </c>
      <c r="G80" s="63" t="s">
        <v>167</v>
      </c>
      <c r="H80" s="67" t="n">
        <f aca="false">H82*H83*(H58-H54)</f>
        <v>1725.31989309787</v>
      </c>
      <c r="I80" s="12"/>
      <c r="J80" s="12"/>
      <c r="K80" s="10"/>
      <c r="L80" s="10"/>
      <c r="M80" s="11"/>
      <c r="N80" s="11"/>
      <c r="O80" s="9"/>
      <c r="P80" s="12"/>
      <c r="Q80" s="12"/>
    </row>
    <row r="81" customFormat="false" ht="16.5" hidden="false" customHeight="false" outlineLevel="0" collapsed="false">
      <c r="A81" s="65"/>
      <c r="B81" s="66" t="s">
        <v>170</v>
      </c>
      <c r="C81" s="66"/>
      <c r="D81" s="66"/>
      <c r="E81" s="66"/>
      <c r="F81" s="63" t="s">
        <v>171</v>
      </c>
      <c r="G81" s="63" t="s">
        <v>167</v>
      </c>
      <c r="H81" s="67" t="n">
        <f aca="false">H101*H56*(H58-H54)</f>
        <v>107.63414990606</v>
      </c>
      <c r="I81" s="68"/>
      <c r="J81" s="68"/>
      <c r="K81" s="10"/>
      <c r="L81" s="10"/>
      <c r="M81" s="11"/>
      <c r="N81" s="11"/>
      <c r="O81" s="9"/>
      <c r="P81" s="12"/>
      <c r="Q81" s="12"/>
    </row>
    <row r="82" customFormat="false" ht="16.5" hidden="false" customHeight="false" outlineLevel="0" collapsed="false">
      <c r="A82" s="65"/>
      <c r="B82" s="66" t="s">
        <v>172</v>
      </c>
      <c r="C82" s="66"/>
      <c r="D82" s="66"/>
      <c r="E82" s="66"/>
      <c r="F82" s="63" t="s">
        <v>173</v>
      </c>
      <c r="G82" s="63" t="s">
        <v>174</v>
      </c>
      <c r="H82" s="67" t="n">
        <f aca="false">H84+(H85-1)*H86</f>
        <v>10.8237691459926</v>
      </c>
      <c r="I82" s="68"/>
      <c r="J82" s="68"/>
      <c r="K82" s="25"/>
      <c r="L82" s="25"/>
      <c r="M82" s="25"/>
      <c r="N82" s="25"/>
      <c r="O82" s="43"/>
      <c r="P82" s="12"/>
      <c r="Q82" s="12"/>
    </row>
    <row r="83" customFormat="false" ht="16.5" hidden="false" customHeight="false" outlineLevel="0" collapsed="false">
      <c r="A83" s="65"/>
      <c r="B83" s="66" t="s">
        <v>175</v>
      </c>
      <c r="C83" s="66"/>
      <c r="D83" s="66"/>
      <c r="E83" s="66"/>
      <c r="F83" s="63" t="s">
        <v>176</v>
      </c>
      <c r="G83" s="63" t="s">
        <v>177</v>
      </c>
      <c r="H83" s="67" t="n">
        <f aca="false">H25*H24/100+H23*H22/100+H30*H29/100+H27*H26/100</f>
        <v>1.3624019206</v>
      </c>
      <c r="I83" s="68"/>
      <c r="J83" s="68"/>
      <c r="K83" s="29"/>
      <c r="L83" s="29"/>
      <c r="M83" s="12"/>
      <c r="N83" s="12"/>
      <c r="O83" s="12"/>
      <c r="P83" s="12"/>
      <c r="Q83" s="12"/>
    </row>
    <row r="84" customFormat="false" ht="13.5" hidden="false" customHeight="false" outlineLevel="0" collapsed="false">
      <c r="A84" s="65"/>
      <c r="B84" s="66" t="s">
        <v>178</v>
      </c>
      <c r="C84" s="66"/>
      <c r="D84" s="66"/>
      <c r="E84" s="66"/>
      <c r="F84" s="63"/>
      <c r="G84" s="63" t="s">
        <v>174</v>
      </c>
      <c r="H84" s="64" t="n">
        <f aca="false">1.866*(H7+0.375*H9)/100+0.79*H86+0.8*H11/100+0.7*H9*((H20*H88-H89)/100)/100</f>
        <v>8.43634897673616</v>
      </c>
      <c r="I84" s="68"/>
      <c r="J84" s="68"/>
      <c r="K84" s="29"/>
      <c r="L84" s="29"/>
      <c r="M84" s="12"/>
      <c r="N84" s="12"/>
      <c r="O84" s="12"/>
      <c r="P84" s="12"/>
      <c r="Q84" s="12"/>
    </row>
    <row r="85" customFormat="false" ht="16.5" hidden="false" customHeight="false" outlineLevel="0" collapsed="false">
      <c r="A85" s="65"/>
      <c r="B85" s="66" t="s">
        <v>179</v>
      </c>
      <c r="C85" s="66"/>
      <c r="D85" s="66"/>
      <c r="E85" s="66"/>
      <c r="F85" s="63" t="s">
        <v>180</v>
      </c>
      <c r="G85" s="63"/>
      <c r="H85" s="64" t="n">
        <f aca="false">21/(21-(H22-2*H31-0.5*H26-0.5*H28))</f>
        <v>1.28029263831733</v>
      </c>
      <c r="I85" s="12"/>
      <c r="J85" s="12"/>
      <c r="K85" s="69"/>
      <c r="L85" s="69"/>
      <c r="M85" s="12"/>
      <c r="N85" s="12"/>
      <c r="O85" s="12"/>
      <c r="P85" s="12"/>
      <c r="Q85" s="12"/>
    </row>
    <row r="86" customFormat="false" ht="13.5" hidden="false" customHeight="false" outlineLevel="0" collapsed="false">
      <c r="A86" s="65"/>
      <c r="B86" s="66" t="s">
        <v>181</v>
      </c>
      <c r="C86" s="66"/>
      <c r="D86" s="66"/>
      <c r="E86" s="66"/>
      <c r="F86" s="63"/>
      <c r="G86" s="63" t="s">
        <v>174</v>
      </c>
      <c r="H86" s="64" t="n">
        <f aca="false">0.089*(H87+0.375*H9)+0.265*H8+0.0167*H9*H89/100-0.0333*H10</f>
        <v>8.51759854839139</v>
      </c>
      <c r="I86" s="12"/>
      <c r="J86" s="12"/>
      <c r="K86" s="68"/>
      <c r="L86" s="12"/>
      <c r="M86" s="12"/>
      <c r="N86" s="12"/>
      <c r="O86" s="12"/>
      <c r="P86" s="12"/>
      <c r="Q86" s="12"/>
    </row>
    <row r="87" customFormat="false" ht="16.5" hidden="false" customHeight="false" outlineLevel="0" collapsed="false">
      <c r="A87" s="65"/>
      <c r="B87" s="66" t="s">
        <v>182</v>
      </c>
      <c r="C87" s="66"/>
      <c r="D87" s="66"/>
      <c r="E87" s="66"/>
      <c r="F87" s="63" t="s">
        <v>183</v>
      </c>
      <c r="G87" s="63" t="s">
        <v>11</v>
      </c>
      <c r="H87" s="64" t="n">
        <f aca="false">H7-H91*H92/100</f>
        <v>87.65807970054</v>
      </c>
      <c r="I87" s="12"/>
      <c r="J87" s="12"/>
      <c r="K87" s="68"/>
      <c r="L87" s="12"/>
      <c r="M87" s="12"/>
      <c r="N87" s="12"/>
      <c r="O87" s="12"/>
      <c r="P87" s="12"/>
      <c r="Q87" s="12"/>
    </row>
    <row r="88" customFormat="false" ht="16.5" hidden="false" customHeight="false" outlineLevel="0" collapsed="false">
      <c r="A88" s="65"/>
      <c r="B88" s="66" t="s">
        <v>184</v>
      </c>
      <c r="C88" s="66"/>
      <c r="D88" s="66"/>
      <c r="E88" s="66"/>
      <c r="F88" s="63" t="s">
        <v>185</v>
      </c>
      <c r="G88" s="63"/>
      <c r="H88" s="64" t="n">
        <f aca="false">H21*H19/100*32/H9/H130</f>
        <v>6.54353228178308</v>
      </c>
      <c r="I88" s="12"/>
      <c r="J88" s="12"/>
      <c r="K88" s="68"/>
      <c r="L88" s="12"/>
      <c r="M88" s="12"/>
      <c r="N88" s="12"/>
      <c r="O88" s="12"/>
      <c r="P88" s="12"/>
      <c r="Q88" s="12"/>
    </row>
    <row r="89" customFormat="false" ht="16.5" hidden="false" customHeight="false" outlineLevel="0" collapsed="false">
      <c r="A89" s="65"/>
      <c r="B89" s="66" t="s">
        <v>186</v>
      </c>
      <c r="C89" s="66"/>
      <c r="D89" s="66"/>
      <c r="E89" s="66"/>
      <c r="F89" s="63" t="s">
        <v>187</v>
      </c>
      <c r="G89" s="63" t="s">
        <v>11</v>
      </c>
      <c r="H89" s="64" t="n">
        <f aca="false">IF(H90=H126,H128,H126)</f>
        <v>57.4677983143825</v>
      </c>
      <c r="I89" s="12"/>
      <c r="J89" s="12"/>
      <c r="K89" s="68"/>
      <c r="L89" s="12"/>
      <c r="M89" s="12"/>
      <c r="N89" s="12"/>
      <c r="O89" s="12"/>
      <c r="P89" s="12"/>
      <c r="Q89" s="12"/>
    </row>
    <row r="90" customFormat="false" ht="16.5" hidden="false" customHeight="false" outlineLevel="0" collapsed="false">
      <c r="A90" s="70" t="s">
        <v>188</v>
      </c>
      <c r="B90" s="66" t="s">
        <v>189</v>
      </c>
      <c r="C90" s="66"/>
      <c r="D90" s="66"/>
      <c r="E90" s="66"/>
      <c r="F90" s="63" t="s">
        <v>190</v>
      </c>
      <c r="G90" s="63" t="s">
        <v>11</v>
      </c>
      <c r="H90" s="64" t="n">
        <f aca="false">IF(H90=H126,H90,H126)</f>
        <v>80</v>
      </c>
      <c r="I90" s="12"/>
      <c r="J90" s="12"/>
      <c r="K90" s="12"/>
      <c r="L90" s="12"/>
      <c r="M90" s="12"/>
      <c r="N90" s="12"/>
      <c r="O90" s="12"/>
      <c r="P90" s="12"/>
      <c r="Q90" s="12"/>
    </row>
    <row r="91" customFormat="false" ht="16.5" hidden="false" customHeight="false" outlineLevel="0" collapsed="false">
      <c r="A91" s="70" t="s">
        <v>191</v>
      </c>
      <c r="B91" s="66" t="s">
        <v>192</v>
      </c>
      <c r="C91" s="66"/>
      <c r="D91" s="66"/>
      <c r="E91" s="66"/>
      <c r="F91" s="63" t="s">
        <v>193</v>
      </c>
      <c r="G91" s="63" t="s">
        <v>11</v>
      </c>
      <c r="H91" s="64" t="n">
        <f aca="false">H14+H93+H94+H95+H96</f>
        <v>26.9348333260024</v>
      </c>
    </row>
    <row r="92" customFormat="false" ht="13.5" hidden="false" customHeight="false" outlineLevel="0" collapsed="false">
      <c r="A92" s="70" t="s">
        <v>194</v>
      </c>
      <c r="B92" s="66" t="s">
        <v>195</v>
      </c>
      <c r="C92" s="66"/>
      <c r="D92" s="66"/>
      <c r="E92" s="66"/>
      <c r="F92" s="63"/>
      <c r="G92" s="63" t="s">
        <v>11</v>
      </c>
      <c r="H92" s="64" t="n">
        <f aca="false">H37*H36/(100-H36)+H48*H47/(100-H47)+H41*H40/(100-H40)+H45*H44/(100-H44)</f>
        <v>8.17499136827517</v>
      </c>
    </row>
    <row r="93" customFormat="false" ht="16.5" hidden="false" customHeight="false" outlineLevel="0" collapsed="false">
      <c r="A93" s="65"/>
      <c r="B93" s="66" t="s">
        <v>196</v>
      </c>
      <c r="C93" s="66"/>
      <c r="D93" s="66"/>
      <c r="E93" s="66"/>
      <c r="F93" s="63" t="s">
        <v>197</v>
      </c>
      <c r="G93" s="63" t="s">
        <v>11</v>
      </c>
      <c r="H93" s="64" t="n">
        <f aca="false">0.0425*H89*H9</f>
        <v>1.09907164276256</v>
      </c>
    </row>
    <row r="94" customFormat="false" ht="16.5" hidden="false" customHeight="false" outlineLevel="0" collapsed="false">
      <c r="A94" s="65"/>
      <c r="B94" s="66" t="s">
        <v>198</v>
      </c>
      <c r="C94" s="66"/>
      <c r="D94" s="66"/>
      <c r="E94" s="66"/>
      <c r="F94" s="63" t="s">
        <v>199</v>
      </c>
      <c r="G94" s="63" t="s">
        <v>11</v>
      </c>
      <c r="H94" s="64" t="n">
        <f aca="false">(1.75*H9*(H88-H89/100)/100-H100*(1-H20/100)*H19*56/1000000)*100</f>
        <v>4.59741212674033</v>
      </c>
    </row>
    <row r="95" customFormat="false" ht="16.5" hidden="false" customHeight="false" outlineLevel="0" collapsed="false">
      <c r="A95" s="65"/>
      <c r="B95" s="66" t="s">
        <v>200</v>
      </c>
      <c r="C95" s="66"/>
      <c r="D95" s="66"/>
      <c r="E95" s="66"/>
      <c r="F95" s="63" t="s">
        <v>201</v>
      </c>
      <c r="G95" s="63" t="s">
        <v>11</v>
      </c>
      <c r="H95" s="64" t="n">
        <f aca="false">H100*(1-H20/100)*H19/100</f>
        <v>0.184036845425149</v>
      </c>
    </row>
    <row r="96" customFormat="false" ht="16.5" hidden="false" customHeight="false" outlineLevel="0" collapsed="false">
      <c r="A96" s="65"/>
      <c r="B96" s="66" t="s">
        <v>202</v>
      </c>
      <c r="C96" s="66"/>
      <c r="D96" s="66"/>
      <c r="E96" s="66"/>
      <c r="F96" s="63" t="s">
        <v>203</v>
      </c>
      <c r="G96" s="63" t="s">
        <v>11</v>
      </c>
      <c r="H96" s="64" t="n">
        <f aca="false">(1-H19/100-H18/100)*H100</f>
        <v>0.974312711074319</v>
      </c>
    </row>
    <row r="97" customFormat="false" ht="16.5" hidden="false" customHeight="false" outlineLevel="0" collapsed="false">
      <c r="A97" s="65"/>
      <c r="B97" s="66" t="s">
        <v>204</v>
      </c>
      <c r="C97" s="66"/>
      <c r="D97" s="66"/>
      <c r="E97" s="66"/>
      <c r="F97" s="63" t="s">
        <v>205</v>
      </c>
      <c r="G97" s="63" t="s">
        <v>206</v>
      </c>
      <c r="H97" s="64" t="n">
        <f aca="false">2*H9/H99*10000</f>
        <v>752.543124725111</v>
      </c>
    </row>
    <row r="98" customFormat="false" ht="16.5" hidden="false" customHeight="false" outlineLevel="0" collapsed="false">
      <c r="A98" s="65"/>
      <c r="B98" s="66" t="s">
        <v>207</v>
      </c>
      <c r="C98" s="66"/>
      <c r="D98" s="66"/>
      <c r="E98" s="66"/>
      <c r="F98" s="63" t="s">
        <v>208</v>
      </c>
      <c r="G98" s="63" t="s">
        <v>206</v>
      </c>
      <c r="H98" s="64" t="n">
        <f aca="false">H33*H85/1.4</f>
        <v>320.073159579332</v>
      </c>
    </row>
    <row r="99" customFormat="false" ht="16.5" hidden="false" customHeight="false" outlineLevel="0" collapsed="false">
      <c r="A99" s="65"/>
      <c r="B99" s="66" t="s">
        <v>209</v>
      </c>
      <c r="C99" s="66"/>
      <c r="D99" s="66"/>
      <c r="E99" s="66"/>
      <c r="F99" s="63" t="s">
        <v>210</v>
      </c>
      <c r="G99" s="63" t="s">
        <v>174</v>
      </c>
      <c r="H99" s="64" t="n">
        <f aca="false">H102+0.4*H103</f>
        <v>11.9594475111144</v>
      </c>
    </row>
    <row r="100" customFormat="false" ht="16.5" hidden="false" customHeight="false" outlineLevel="0" collapsed="false">
      <c r="A100" s="65"/>
      <c r="B100" s="66" t="s">
        <v>211</v>
      </c>
      <c r="C100" s="66"/>
      <c r="D100" s="66"/>
      <c r="E100" s="66"/>
      <c r="F100" s="63" t="s">
        <v>212</v>
      </c>
      <c r="G100" s="63" t="s">
        <v>11</v>
      </c>
      <c r="H100" s="64" t="n">
        <f aca="false">3.125*H88*H9/H19*100</f>
        <v>10.8256967897147</v>
      </c>
    </row>
    <row r="101" customFormat="false" ht="16.5" hidden="false" customHeight="false" outlineLevel="0" collapsed="false">
      <c r="A101" s="65"/>
      <c r="B101" s="66" t="s">
        <v>213</v>
      </c>
      <c r="C101" s="66"/>
      <c r="D101" s="66"/>
      <c r="E101" s="66"/>
      <c r="F101" s="63" t="s">
        <v>214</v>
      </c>
      <c r="G101" s="63" t="s">
        <v>215</v>
      </c>
      <c r="H101" s="64" t="n">
        <f aca="false">1.24*((9*H8+H12)/100+H102*H18/10000+1.293*H85*H86*H55)</f>
        <v>0.608633806944818</v>
      </c>
    </row>
    <row r="102" customFormat="false" ht="16.5" hidden="false" customHeight="false" outlineLevel="0" collapsed="false">
      <c r="A102" s="65"/>
      <c r="B102" s="66" t="s">
        <v>216</v>
      </c>
      <c r="C102" s="66"/>
      <c r="D102" s="66"/>
      <c r="E102" s="66"/>
      <c r="F102" s="63" t="s">
        <v>217</v>
      </c>
      <c r="G102" s="63" t="s">
        <v>218</v>
      </c>
      <c r="H102" s="64" t="n">
        <f aca="false">1.866*(H7+0.375*H9)/100+0.79*H103+0.8*H11/100+0.7*H8*((H20*H88-H89)/100)/100</f>
        <v>8.55240809175787</v>
      </c>
    </row>
    <row r="103" customFormat="false" ht="16.5" hidden="false" customHeight="false" outlineLevel="0" collapsed="false">
      <c r="A103" s="71"/>
      <c r="B103" s="66" t="s">
        <v>219</v>
      </c>
      <c r="C103" s="66"/>
      <c r="D103" s="66"/>
      <c r="E103" s="66"/>
      <c r="F103" s="63" t="s">
        <v>220</v>
      </c>
      <c r="G103" s="63" t="s">
        <v>218</v>
      </c>
      <c r="H103" s="64" t="n">
        <f aca="false">0.089*(H87+0.375*H9)+0.265*H8+0.0167*H9*H89/100-0.0333*H10</f>
        <v>8.51759854839139</v>
      </c>
    </row>
    <row r="104" customFormat="false" ht="16.5" hidden="false" customHeight="false" outlineLevel="0" collapsed="false">
      <c r="A104" s="72" t="s">
        <v>221</v>
      </c>
      <c r="B104" s="72"/>
      <c r="C104" s="72"/>
      <c r="D104" s="72"/>
      <c r="E104" s="72"/>
      <c r="F104" s="63" t="s">
        <v>222</v>
      </c>
      <c r="G104" s="63" t="s">
        <v>167</v>
      </c>
      <c r="H104" s="64" t="n">
        <f aca="false">H82*(126.36*H26+358.18*H31+107.98*H28+590.79*H32)</f>
        <v>6.83845734643815</v>
      </c>
    </row>
    <row r="105" customFormat="false" ht="16.5" hidden="false" customHeight="false" outlineLevel="0" collapsed="false">
      <c r="A105" s="73" t="s">
        <v>223</v>
      </c>
      <c r="B105" s="74"/>
      <c r="C105" s="73"/>
      <c r="D105" s="74"/>
      <c r="E105" s="73"/>
      <c r="F105" s="63" t="s">
        <v>224</v>
      </c>
      <c r="G105" s="63" t="s">
        <v>167</v>
      </c>
      <c r="H105" s="64" t="n">
        <f aca="false">337*H91*H92/100</f>
        <v>742.047140918019</v>
      </c>
    </row>
    <row r="106" customFormat="false" ht="16.5" hidden="false" customHeight="false" outlineLevel="0" collapsed="false">
      <c r="A106" s="75" t="s">
        <v>188</v>
      </c>
      <c r="B106" s="66" t="s">
        <v>225</v>
      </c>
      <c r="C106" s="66"/>
      <c r="D106" s="66"/>
      <c r="E106" s="66"/>
      <c r="F106" s="63" t="s">
        <v>226</v>
      </c>
      <c r="G106" s="63" t="s">
        <v>11</v>
      </c>
      <c r="H106" s="64" t="n">
        <f aca="false">5.82*(H50/1000)^(-0.38)</f>
        <v>0.601248236413196</v>
      </c>
    </row>
    <row r="107" customFormat="false" ht="16.5" hidden="false" customHeight="false" outlineLevel="0" collapsed="false">
      <c r="A107" s="76" t="s">
        <v>227</v>
      </c>
      <c r="B107" s="66" t="s">
        <v>228</v>
      </c>
      <c r="C107" s="66"/>
      <c r="D107" s="66"/>
      <c r="E107" s="66"/>
      <c r="F107" s="63" t="s">
        <v>229</v>
      </c>
      <c r="G107" s="63" t="s">
        <v>11</v>
      </c>
      <c r="H107" s="64" t="n">
        <f aca="false">H106*H74</f>
        <v>0.661373060054516</v>
      </c>
    </row>
    <row r="108" customFormat="false" ht="16.5" hidden="false" customHeight="false" outlineLevel="0" collapsed="false">
      <c r="A108" s="77" t="s">
        <v>230</v>
      </c>
      <c r="B108" s="77"/>
      <c r="C108" s="77"/>
      <c r="D108" s="77"/>
      <c r="E108" s="77"/>
      <c r="F108" s="63" t="s">
        <v>231</v>
      </c>
      <c r="G108" s="63" t="s">
        <v>232</v>
      </c>
      <c r="H108" s="64" t="n">
        <f aca="false">H91/100*(H37*(H34-H54)*H35/(100-H36)+H48*(H58-H54)*H46/(100-H47)+H41*(H38-H54)*H39/(100-H40)+H45*(H42-H54)*H43/(100-H44))</f>
        <v>118.401363560823</v>
      </c>
    </row>
    <row r="109" customFormat="false" ht="16.5" hidden="false" customHeight="false" outlineLevel="0" collapsed="false">
      <c r="A109" s="77" t="s">
        <v>233</v>
      </c>
      <c r="B109" s="77"/>
      <c r="C109" s="77"/>
      <c r="D109" s="77"/>
      <c r="E109" s="77"/>
      <c r="F109" s="63" t="s">
        <v>234</v>
      </c>
      <c r="G109" s="63" t="s">
        <v>232</v>
      </c>
      <c r="H109" s="64" t="n">
        <f aca="false">H9/100*(57.19*H88*H20-152*H89)</f>
        <v>125.725079490034</v>
      </c>
    </row>
    <row r="110" customFormat="false" ht="16.5" hidden="false" customHeight="false" outlineLevel="0" collapsed="false">
      <c r="A110" s="78" t="s">
        <v>235</v>
      </c>
      <c r="B110" s="66" t="s">
        <v>236</v>
      </c>
      <c r="C110" s="66"/>
      <c r="D110" s="66"/>
      <c r="E110" s="66"/>
      <c r="F110" s="63" t="s">
        <v>237</v>
      </c>
      <c r="G110" s="63" t="s">
        <v>238</v>
      </c>
      <c r="H110" s="64" t="n">
        <f aca="false">H122*100/H133</f>
        <v>1368734817.64444</v>
      </c>
    </row>
    <row r="111" customFormat="false" ht="16.5" hidden="false" customHeight="false" outlineLevel="0" collapsed="false">
      <c r="A111" s="78"/>
      <c r="B111" s="66" t="s">
        <v>239</v>
      </c>
      <c r="C111" s="66"/>
      <c r="D111" s="66"/>
      <c r="E111" s="66"/>
      <c r="F111" s="63" t="s">
        <v>240</v>
      </c>
      <c r="G111" s="63" t="s">
        <v>232</v>
      </c>
      <c r="H111" s="64" t="n">
        <f aca="false">H16</f>
        <v>26936.91</v>
      </c>
    </row>
    <row r="112" customFormat="false" ht="16.5" hidden="false" customHeight="false" outlineLevel="0" collapsed="false">
      <c r="A112" s="78"/>
      <c r="B112" s="66" t="s">
        <v>241</v>
      </c>
      <c r="C112" s="66"/>
      <c r="D112" s="66"/>
      <c r="E112" s="66"/>
      <c r="F112" s="63" t="s">
        <v>242</v>
      </c>
      <c r="G112" s="63" t="s">
        <v>232</v>
      </c>
      <c r="H112" s="64" t="n">
        <f aca="false">H117*(H17-H54)</f>
        <v>2.96250838648032</v>
      </c>
    </row>
    <row r="113" customFormat="false" ht="16.5" hidden="false" customHeight="false" outlineLevel="0" collapsed="false">
      <c r="A113" s="78"/>
      <c r="B113" s="66" t="s">
        <v>243</v>
      </c>
      <c r="C113" s="66"/>
      <c r="D113" s="66"/>
      <c r="E113" s="66"/>
      <c r="F113" s="63" t="s">
        <v>244</v>
      </c>
      <c r="G113" s="63" t="s">
        <v>245</v>
      </c>
      <c r="H113" s="64" t="n">
        <f aca="false">H59*(H60*H61-H57*H54)</f>
        <v>0</v>
      </c>
    </row>
    <row r="114" customFormat="false" ht="16.5" hidden="false" customHeight="false" outlineLevel="0" collapsed="false">
      <c r="A114" s="78"/>
      <c r="B114" s="66" t="s">
        <v>246</v>
      </c>
      <c r="C114" s="66"/>
      <c r="D114" s="66"/>
      <c r="E114" s="66"/>
      <c r="F114" s="63" t="s">
        <v>247</v>
      </c>
      <c r="G114" s="63" t="s">
        <v>245</v>
      </c>
      <c r="H114" s="64" t="n">
        <f aca="false">H51*(H52-H53)</f>
        <v>0</v>
      </c>
    </row>
    <row r="115" customFormat="false" ht="16.5" hidden="false" customHeight="false" outlineLevel="0" collapsed="false">
      <c r="A115" s="78"/>
      <c r="B115" s="66" t="s">
        <v>248</v>
      </c>
      <c r="C115" s="66"/>
      <c r="D115" s="66"/>
      <c r="E115" s="66"/>
      <c r="F115" s="63" t="s">
        <v>249</v>
      </c>
      <c r="G115" s="63" t="s">
        <v>232</v>
      </c>
      <c r="H115" s="64" t="n">
        <f aca="false">3.35*(H12-H13*(100-H12)/(100-H13))</f>
        <v>6.834</v>
      </c>
    </row>
    <row r="116" customFormat="false" ht="16.5" hidden="false" customHeight="false" outlineLevel="0" collapsed="false">
      <c r="A116" s="78"/>
      <c r="B116" s="66" t="s">
        <v>250</v>
      </c>
      <c r="C116" s="66"/>
      <c r="D116" s="66"/>
      <c r="E116" s="66"/>
      <c r="F116" s="63" t="s">
        <v>251</v>
      </c>
      <c r="G116" s="63" t="s">
        <v>245</v>
      </c>
      <c r="H116" s="64" t="n">
        <f aca="false">H75*3600</f>
        <v>0</v>
      </c>
    </row>
    <row r="117" customFormat="false" ht="16.5" hidden="false" customHeight="false" outlineLevel="0" collapsed="false">
      <c r="A117" s="78"/>
      <c r="B117" s="66" t="s">
        <v>252</v>
      </c>
      <c r="C117" s="66"/>
      <c r="D117" s="66"/>
      <c r="E117" s="66"/>
      <c r="F117" s="63" t="s">
        <v>253</v>
      </c>
      <c r="G117" s="63" t="s">
        <v>254</v>
      </c>
      <c r="H117" s="64" t="n">
        <f aca="false">H118*(100-H12)/100+4.1868*H12/100</f>
        <v>0.98750279549344</v>
      </c>
    </row>
    <row r="118" customFormat="false" ht="16.5" hidden="false" customHeight="false" outlineLevel="0" collapsed="false">
      <c r="A118" s="78"/>
      <c r="B118" s="66" t="s">
        <v>255</v>
      </c>
      <c r="C118" s="66"/>
      <c r="D118" s="66"/>
      <c r="E118" s="66"/>
      <c r="F118" s="63" t="s">
        <v>256</v>
      </c>
      <c r="G118" s="63" t="s">
        <v>254</v>
      </c>
      <c r="H118" s="64" t="n">
        <f aca="false">0.01*(H120*H119+H121*(100-H119))</f>
        <v>0.920877986416333</v>
      </c>
    </row>
    <row r="119" customFormat="false" ht="15.75" hidden="false" customHeight="false" outlineLevel="0" collapsed="false">
      <c r="A119" s="78"/>
      <c r="B119" s="66" t="s">
        <v>257</v>
      </c>
      <c r="C119" s="66"/>
      <c r="D119" s="66"/>
      <c r="E119" s="66"/>
      <c r="F119" s="63" t="s">
        <v>258</v>
      </c>
      <c r="G119" s="63" t="s">
        <v>11</v>
      </c>
      <c r="H119" s="64" t="n">
        <f aca="false">100*H14/(100-H12)</f>
        <v>20.4981625153124</v>
      </c>
    </row>
    <row r="120" customFormat="false" ht="16.5" hidden="false" customHeight="false" outlineLevel="0" collapsed="false">
      <c r="A120" s="78"/>
      <c r="B120" s="66" t="s">
        <v>259</v>
      </c>
      <c r="C120" s="66"/>
      <c r="D120" s="66"/>
      <c r="E120" s="66"/>
      <c r="F120" s="63" t="s">
        <v>260</v>
      </c>
      <c r="G120" s="63" t="s">
        <v>254</v>
      </c>
      <c r="H120" s="64" t="n">
        <f aca="false">0.71+5.02*10^(-4)*H42</f>
        <v>0.8104</v>
      </c>
    </row>
    <row r="121" customFormat="false" ht="15.75" hidden="false" customHeight="false" outlineLevel="0" collapsed="false">
      <c r="A121" s="78"/>
      <c r="B121" s="66" t="s">
        <v>261</v>
      </c>
      <c r="C121" s="66"/>
      <c r="D121" s="66"/>
      <c r="E121" s="66"/>
      <c r="F121" s="63" t="s">
        <v>262</v>
      </c>
      <c r="G121" s="63" t="s">
        <v>254</v>
      </c>
      <c r="H121" s="64" t="n">
        <f aca="false">0.84+37.68*10^(-6)*(13+H15)*(130+H17)</f>
        <v>0.9493628088</v>
      </c>
    </row>
    <row r="122" customFormat="false" ht="17.25" hidden="false" customHeight="false" outlineLevel="0" collapsed="false">
      <c r="A122" s="79" t="s">
        <v>263</v>
      </c>
      <c r="B122" s="79"/>
      <c r="C122" s="79"/>
      <c r="D122" s="79"/>
      <c r="E122" s="79"/>
      <c r="F122" s="80" t="s">
        <v>264</v>
      </c>
      <c r="G122" s="80" t="s">
        <v>245</v>
      </c>
      <c r="H122" s="64" t="n">
        <f aca="false">H62*(H63-H64)+H65*(H67-H66)+H68*(H67-H69)+H70*(H72-H71)+H73*(H71-H64)</f>
        <v>1215948008.4752</v>
      </c>
    </row>
    <row r="123" customFormat="false" ht="23.25" hidden="false" customHeight="false" outlineLevel="0" collapsed="false">
      <c r="A123" s="81" t="s">
        <v>265</v>
      </c>
      <c r="B123" s="81"/>
      <c r="H123" s="0"/>
    </row>
    <row r="124" customFormat="false" ht="23.25" hidden="false" customHeight="true" outlineLevel="0" collapsed="false">
      <c r="A124" s="82" t="s">
        <v>266</v>
      </c>
      <c r="B124" s="82"/>
      <c r="C124" s="82"/>
      <c r="D124" s="82"/>
      <c r="E124" s="82"/>
      <c r="F124" s="82"/>
      <c r="G124" s="82"/>
      <c r="H124" s="82"/>
      <c r="I124" s="9"/>
      <c r="J124" s="9"/>
      <c r="K124" s="10"/>
      <c r="L124" s="10"/>
      <c r="M124" s="11"/>
      <c r="N124" s="11"/>
      <c r="O124" s="9"/>
      <c r="P124" s="12"/>
      <c r="Q124" s="12"/>
    </row>
    <row r="125" customFormat="false" ht="20.25" hidden="false" customHeight="true" outlineLevel="0" collapsed="false">
      <c r="A125" s="83" t="s">
        <v>5</v>
      </c>
      <c r="B125" s="83"/>
      <c r="C125" s="83"/>
      <c r="D125" s="83"/>
      <c r="E125" s="83"/>
      <c r="F125" s="84" t="s">
        <v>6</v>
      </c>
      <c r="G125" s="84" t="s">
        <v>7</v>
      </c>
      <c r="H125" s="85" t="s">
        <v>267</v>
      </c>
    </row>
    <row r="126" customFormat="false" ht="16.5" hidden="false" customHeight="false" outlineLevel="0" collapsed="false">
      <c r="A126" s="86" t="s">
        <v>268</v>
      </c>
      <c r="B126" s="86"/>
      <c r="C126" s="86"/>
      <c r="D126" s="86"/>
      <c r="E126" s="86"/>
      <c r="F126" s="87" t="s">
        <v>269</v>
      </c>
      <c r="G126" s="87" t="s">
        <v>11</v>
      </c>
      <c r="H126" s="88" t="n">
        <f aca="false">80</f>
        <v>80</v>
      </c>
    </row>
    <row r="127" customFormat="false" ht="16.5" hidden="false" customHeight="false" outlineLevel="0" collapsed="false">
      <c r="A127" s="86" t="s">
        <v>270</v>
      </c>
      <c r="B127" s="86"/>
      <c r="C127" s="86"/>
      <c r="D127" s="86"/>
      <c r="E127" s="86"/>
      <c r="F127" s="87" t="s">
        <v>271</v>
      </c>
      <c r="G127" s="87" t="s">
        <v>11</v>
      </c>
      <c r="H127" s="88" t="n">
        <f aca="false">H128</f>
        <v>57.4677983143825</v>
      </c>
    </row>
    <row r="128" customFormat="false" ht="16.5" hidden="false" customHeight="false" outlineLevel="0" collapsed="false">
      <c r="A128" s="86" t="s">
        <v>272</v>
      </c>
      <c r="B128" s="86"/>
      <c r="C128" s="86"/>
      <c r="D128" s="86"/>
      <c r="E128" s="86"/>
      <c r="F128" s="89" t="s">
        <v>187</v>
      </c>
      <c r="G128" s="89" t="s">
        <v>11</v>
      </c>
      <c r="H128" s="88" t="n">
        <f aca="false">(H97-H98)*100/H97</f>
        <v>57.4677983143825</v>
      </c>
    </row>
    <row r="129" customFormat="false" ht="13.5" hidden="false" customHeight="false" outlineLevel="0" collapsed="false">
      <c r="A129" s="86" t="s">
        <v>273</v>
      </c>
      <c r="B129" s="86"/>
      <c r="C129" s="86"/>
      <c r="D129" s="86"/>
      <c r="E129" s="86"/>
      <c r="F129" s="87" t="s">
        <v>274</v>
      </c>
      <c r="G129" s="87" t="s">
        <v>11</v>
      </c>
      <c r="H129" s="88" t="n">
        <f aca="false">90</f>
        <v>90</v>
      </c>
    </row>
    <row r="130" customFormat="false" ht="13.5" hidden="false" customHeight="false" outlineLevel="0" collapsed="false">
      <c r="A130" s="86" t="s">
        <v>275</v>
      </c>
      <c r="B130" s="86"/>
      <c r="C130" s="86"/>
      <c r="D130" s="86"/>
      <c r="E130" s="86"/>
      <c r="F130" s="87" t="s">
        <v>276</v>
      </c>
      <c r="G130" s="87" t="s">
        <v>49</v>
      </c>
      <c r="H130" s="88" t="n">
        <v>50805.04384</v>
      </c>
    </row>
    <row r="131" customFormat="false" ht="13.5" hidden="false" customHeight="false" outlineLevel="0" collapsed="false">
      <c r="A131" s="86" t="s">
        <v>277</v>
      </c>
      <c r="B131" s="86"/>
      <c r="C131" s="86"/>
      <c r="D131" s="86"/>
      <c r="E131" s="86"/>
      <c r="F131" s="87" t="s">
        <v>278</v>
      </c>
      <c r="G131" s="87" t="s">
        <v>11</v>
      </c>
      <c r="H131" s="88" t="n">
        <f aca="false">88.84083652</f>
        <v>88.84083652</v>
      </c>
    </row>
    <row r="132" customFormat="false" ht="13.5" hidden="false" customHeight="false" outlineLevel="0" collapsed="false">
      <c r="A132" s="86" t="s">
        <v>279</v>
      </c>
      <c r="B132" s="86"/>
      <c r="C132" s="86"/>
      <c r="D132" s="86"/>
      <c r="E132" s="86"/>
      <c r="F132" s="87" t="s">
        <v>280</v>
      </c>
      <c r="G132" s="87" t="s">
        <v>11</v>
      </c>
      <c r="H132" s="88" t="n">
        <f aca="false">H129</f>
        <v>90</v>
      </c>
    </row>
    <row r="133" customFormat="false" ht="14.25" hidden="false" customHeight="false" outlineLevel="0" collapsed="false">
      <c r="A133" s="86" t="s">
        <v>281</v>
      </c>
      <c r="B133" s="86"/>
      <c r="C133" s="86"/>
      <c r="D133" s="86"/>
      <c r="E133" s="86"/>
      <c r="F133" s="90" t="s">
        <v>282</v>
      </c>
      <c r="G133" s="90" t="s">
        <v>11</v>
      </c>
      <c r="H133" s="88" t="n">
        <f aca="false">100 - H143 - H144 - H145 - H146 - H147 - H148</f>
        <v>88.8373695766591</v>
      </c>
    </row>
    <row r="134" customFormat="false" ht="23.25" hidden="false" customHeight="false" outlineLevel="0" collapsed="false">
      <c r="A134" s="81" t="s">
        <v>283</v>
      </c>
      <c r="B134" s="81"/>
      <c r="C134" s="91"/>
      <c r="D134" s="91"/>
      <c r="E134" s="91"/>
      <c r="H134" s="0"/>
    </row>
    <row r="135" customFormat="false" ht="23.25" hidden="false" customHeight="true" outlineLevel="0" collapsed="false">
      <c r="A135" s="92" t="s">
        <v>284</v>
      </c>
      <c r="B135" s="92"/>
      <c r="C135" s="92"/>
      <c r="D135" s="92"/>
      <c r="E135" s="92"/>
      <c r="F135" s="92"/>
      <c r="G135" s="92"/>
      <c r="H135" s="92"/>
      <c r="I135" s="9"/>
      <c r="J135" s="9"/>
      <c r="K135" s="10"/>
      <c r="L135" s="10"/>
      <c r="M135" s="11"/>
      <c r="N135" s="11"/>
      <c r="O135" s="9"/>
      <c r="P135" s="12"/>
      <c r="Q135" s="12"/>
    </row>
    <row r="136" customFormat="false" ht="20.25" hidden="false" customHeight="false" outlineLevel="0" collapsed="false">
      <c r="A136" s="93" t="s">
        <v>285</v>
      </c>
      <c r="B136" s="93"/>
      <c r="C136" s="93"/>
      <c r="D136" s="93"/>
      <c r="E136" s="93"/>
      <c r="F136" s="93"/>
      <c r="G136" s="93"/>
      <c r="H136" s="93"/>
    </row>
    <row r="137" customFormat="false" ht="15.75" hidden="false" customHeight="true" outlineLevel="0" collapsed="false">
      <c r="A137" s="94" t="s">
        <v>5</v>
      </c>
      <c r="B137" s="94"/>
      <c r="C137" s="94"/>
      <c r="D137" s="94"/>
      <c r="E137" s="94"/>
      <c r="F137" s="95" t="s">
        <v>6</v>
      </c>
      <c r="G137" s="95" t="s">
        <v>7</v>
      </c>
      <c r="H137" s="96" t="s">
        <v>8</v>
      </c>
    </row>
    <row r="138" customFormat="false" ht="16.5" hidden="false" customHeight="false" outlineLevel="0" collapsed="false">
      <c r="A138" s="97" t="s">
        <v>235</v>
      </c>
      <c r="B138" s="97"/>
      <c r="C138" s="97"/>
      <c r="D138" s="97"/>
      <c r="E138" s="97"/>
      <c r="F138" s="98" t="s">
        <v>237</v>
      </c>
      <c r="G138" s="98" t="s">
        <v>232</v>
      </c>
      <c r="H138" s="99" t="n">
        <f aca="false">H110</f>
        <v>1368734817.64444</v>
      </c>
    </row>
    <row r="139" customFormat="false" ht="16.5" hidden="false" customHeight="false" outlineLevel="0" collapsed="false">
      <c r="A139" s="97" t="s">
        <v>263</v>
      </c>
      <c r="B139" s="97"/>
      <c r="C139" s="97"/>
      <c r="D139" s="97"/>
      <c r="E139" s="97"/>
      <c r="F139" s="98" t="s">
        <v>264</v>
      </c>
      <c r="G139" s="98" t="s">
        <v>232</v>
      </c>
      <c r="H139" s="99" t="n">
        <f aca="false">H122</f>
        <v>1215948008.4752</v>
      </c>
    </row>
    <row r="140" customFormat="false" ht="13.5" hidden="false" customHeight="false" outlineLevel="0" collapsed="false">
      <c r="A140" s="97" t="s">
        <v>286</v>
      </c>
      <c r="B140" s="97"/>
      <c r="C140" s="97"/>
      <c r="D140" s="97"/>
      <c r="E140" s="97"/>
      <c r="F140" s="100" t="s">
        <v>282</v>
      </c>
      <c r="G140" s="100" t="s">
        <v>11</v>
      </c>
      <c r="H140" s="99" t="n">
        <f aca="false">H139/H138*100</f>
        <v>88.8373695766591</v>
      </c>
    </row>
    <row r="141" customFormat="false" ht="20.25" hidden="false" customHeight="false" outlineLevel="0" collapsed="false">
      <c r="A141" s="101" t="s">
        <v>287</v>
      </c>
      <c r="B141" s="101"/>
      <c r="C141" s="101"/>
      <c r="D141" s="101"/>
      <c r="E141" s="101"/>
      <c r="F141" s="101"/>
      <c r="G141" s="101"/>
      <c r="H141" s="101"/>
    </row>
    <row r="142" customFormat="false" ht="16.5" hidden="false" customHeight="true" outlineLevel="0" collapsed="false">
      <c r="A142" s="94" t="s">
        <v>288</v>
      </c>
      <c r="B142" s="94"/>
      <c r="C142" s="94"/>
      <c r="D142" s="94"/>
      <c r="E142" s="94"/>
      <c r="F142" s="100" t="s">
        <v>6</v>
      </c>
      <c r="G142" s="100" t="s">
        <v>7</v>
      </c>
      <c r="H142" s="96" t="s">
        <v>8</v>
      </c>
    </row>
    <row r="143" customFormat="false" ht="16.5" hidden="false" customHeight="false" outlineLevel="0" collapsed="false">
      <c r="A143" s="97" t="s">
        <v>289</v>
      </c>
      <c r="B143" s="97"/>
      <c r="C143" s="97"/>
      <c r="D143" s="97"/>
      <c r="E143" s="97"/>
      <c r="F143" s="98" t="s">
        <v>290</v>
      </c>
      <c r="G143" s="98" t="s">
        <v>11</v>
      </c>
      <c r="H143" s="99" t="n">
        <f aca="false">H79*H130/H110*100</f>
        <v>6.80360770138673</v>
      </c>
    </row>
    <row r="144" customFormat="false" ht="16.5" hidden="false" customHeight="false" outlineLevel="0" collapsed="false">
      <c r="A144" s="97" t="s">
        <v>291</v>
      </c>
      <c r="B144" s="97"/>
      <c r="C144" s="97"/>
      <c r="D144" s="97"/>
      <c r="E144" s="97"/>
      <c r="F144" s="98" t="s">
        <v>292</v>
      </c>
      <c r="G144" s="98" t="s">
        <v>11</v>
      </c>
      <c r="H144" s="99" t="n">
        <f aca="false">H104*H130/H110*100</f>
        <v>0.0253830368373812</v>
      </c>
    </row>
    <row r="145" customFormat="false" ht="16.5" hidden="false" customHeight="false" outlineLevel="0" collapsed="false">
      <c r="A145" s="97" t="s">
        <v>293</v>
      </c>
      <c r="B145" s="97"/>
      <c r="C145" s="97"/>
      <c r="D145" s="97"/>
      <c r="E145" s="97"/>
      <c r="F145" s="98" t="s">
        <v>294</v>
      </c>
      <c r="G145" s="98" t="s">
        <v>11</v>
      </c>
      <c r="H145" s="99" t="n">
        <f aca="false">H105*H130/H110*100</f>
        <v>2.75433609640133</v>
      </c>
    </row>
    <row r="146" customFormat="false" ht="16.5" hidden="false" customHeight="false" outlineLevel="0" collapsed="false">
      <c r="A146" s="97" t="s">
        <v>295</v>
      </c>
      <c r="B146" s="97"/>
      <c r="C146" s="97"/>
      <c r="D146" s="97"/>
      <c r="E146" s="97"/>
      <c r="F146" s="98" t="s">
        <v>296</v>
      </c>
      <c r="G146" s="98" t="s">
        <v>11</v>
      </c>
      <c r="H146" s="99" t="n">
        <f aca="false">H107*H49/H50</f>
        <v>0.673153241785767</v>
      </c>
    </row>
    <row r="147" customFormat="false" ht="16.5" hidden="false" customHeight="false" outlineLevel="0" collapsed="false">
      <c r="A147" s="97" t="s">
        <v>297</v>
      </c>
      <c r="B147" s="97"/>
      <c r="C147" s="97"/>
      <c r="D147" s="97"/>
      <c r="E147" s="97"/>
      <c r="F147" s="98" t="s">
        <v>298</v>
      </c>
      <c r="G147" s="98" t="s">
        <v>11</v>
      </c>
      <c r="H147" s="99" t="n">
        <f aca="false">H108*H130/H110*100</f>
        <v>0.439483061837901</v>
      </c>
    </row>
    <row r="148" customFormat="false" ht="16.5" hidden="false" customHeight="false" outlineLevel="0" collapsed="false">
      <c r="A148" s="97" t="s">
        <v>299</v>
      </c>
      <c r="B148" s="97"/>
      <c r="C148" s="97"/>
      <c r="D148" s="97"/>
      <c r="E148" s="97"/>
      <c r="F148" s="98" t="s">
        <v>300</v>
      </c>
      <c r="G148" s="98" t="s">
        <v>11</v>
      </c>
      <c r="H148" s="99" t="n">
        <f aca="false">H109*H130/H110*100</f>
        <v>0.466667285091778</v>
      </c>
    </row>
    <row r="149" customFormat="false" ht="14.25" hidden="false" customHeight="false" outlineLevel="0" collapsed="false">
      <c r="A149" s="102" t="s">
        <v>301</v>
      </c>
      <c r="B149" s="102"/>
      <c r="C149" s="102"/>
      <c r="D149" s="102"/>
      <c r="E149" s="102"/>
      <c r="F149" s="103" t="s">
        <v>282</v>
      </c>
      <c r="G149" s="103" t="s">
        <v>11</v>
      </c>
      <c r="H149" s="99" t="n">
        <f aca="false">100-H143-H144-H145-H146-H147-H148</f>
        <v>88.8373695766591</v>
      </c>
    </row>
    <row r="150" customFormat="false" ht="13.5" hidden="false" customHeight="false" outlineLevel="0" collapsed="false">
      <c r="A150" s="104"/>
      <c r="B150" s="104"/>
      <c r="C150" s="104"/>
      <c r="D150" s="104"/>
      <c r="E150" s="104"/>
      <c r="H150" s="0"/>
    </row>
    <row r="151" customFormat="false" ht="13.5" hidden="false" customHeight="false" outlineLevel="0" collapsed="false">
      <c r="A151" s="1"/>
      <c r="B151" s="1"/>
      <c r="C151" s="1"/>
      <c r="D151" s="1"/>
      <c r="E151" s="1"/>
    </row>
    <row r="152" customFormat="false" ht="13.5" hidden="false" customHeight="false" outlineLevel="0" collapsed="false">
      <c r="A152" s="1"/>
      <c r="B152" s="1"/>
      <c r="C152" s="1"/>
      <c r="D152" s="1"/>
      <c r="E152" s="1"/>
    </row>
    <row r="153" customFormat="false" ht="25.5" hidden="false" customHeight="true" outlineLevel="0" collapsed="false">
      <c r="A153" s="105" t="s">
        <v>302</v>
      </c>
    </row>
    <row r="154" customFormat="false" ht="26.25" hidden="false" customHeight="true" outlineLevel="0" collapsed="false">
      <c r="A154" s="106" t="s">
        <v>303</v>
      </c>
      <c r="B154" s="106"/>
      <c r="C154" s="106"/>
      <c r="D154" s="106"/>
      <c r="E154" s="106"/>
    </row>
    <row r="155" customFormat="false" ht="26.25" hidden="false" customHeight="true" outlineLevel="0" collapsed="false">
      <c r="A155" s="106" t="s">
        <v>304</v>
      </c>
      <c r="B155" s="106"/>
      <c r="C155" s="106"/>
      <c r="D155" s="106"/>
      <c r="E155" s="106"/>
    </row>
    <row r="156" customFormat="false" ht="13.5" hidden="false" customHeight="false" outlineLevel="0" collapsed="false">
      <c r="A156" s="106"/>
      <c r="B156" s="106"/>
      <c r="C156" s="106"/>
      <c r="D156" s="106"/>
      <c r="E156" s="106"/>
    </row>
  </sheetData>
  <mergeCells count="128">
    <mergeCell ref="A1:H1"/>
    <mergeCell ref="A2:H2"/>
    <mergeCell ref="A3:H3"/>
    <mergeCell ref="A4:B4"/>
    <mergeCell ref="A5:H5"/>
    <mergeCell ref="K5:L5"/>
    <mergeCell ref="A6:E6"/>
    <mergeCell ref="K6:L6"/>
    <mergeCell ref="A12:B12"/>
    <mergeCell ref="A13:B13"/>
    <mergeCell ref="A19:C19"/>
    <mergeCell ref="A20:C20"/>
    <mergeCell ref="A22:C33"/>
    <mergeCell ref="K32:L32"/>
    <mergeCell ref="K33:L33"/>
    <mergeCell ref="K36:L36"/>
    <mergeCell ref="K37:L37"/>
    <mergeCell ref="K38:K49"/>
    <mergeCell ref="A41:B41"/>
    <mergeCell ref="A42:B42"/>
    <mergeCell ref="C42:C45"/>
    <mergeCell ref="C46:C48"/>
    <mergeCell ref="K50:L50"/>
    <mergeCell ref="K54:O54"/>
    <mergeCell ref="K55:L55"/>
    <mergeCell ref="K56:L56"/>
    <mergeCell ref="K57:L57"/>
    <mergeCell ref="K58:L58"/>
    <mergeCell ref="K59:L59"/>
    <mergeCell ref="K60:L60"/>
    <mergeCell ref="K61:L61"/>
    <mergeCell ref="A62:C62"/>
    <mergeCell ref="K62:L62"/>
    <mergeCell ref="A63:C63"/>
    <mergeCell ref="K63:L63"/>
    <mergeCell ref="K67:O67"/>
    <mergeCell ref="K68:O68"/>
    <mergeCell ref="K69:L69"/>
    <mergeCell ref="K70:L70"/>
    <mergeCell ref="K71:L71"/>
    <mergeCell ref="K72:L72"/>
    <mergeCell ref="K73:O73"/>
    <mergeCell ref="K74:L74"/>
    <mergeCell ref="K75:L75"/>
    <mergeCell ref="A76:B76"/>
    <mergeCell ref="A77:H77"/>
    <mergeCell ref="K77:L77"/>
    <mergeCell ref="A78:E78"/>
    <mergeCell ref="K78:L78"/>
    <mergeCell ref="B79:E79"/>
    <mergeCell ref="K79:L79"/>
    <mergeCell ref="B80:E80"/>
    <mergeCell ref="K80:L80"/>
    <mergeCell ref="B81:E81"/>
    <mergeCell ref="K81:L81"/>
    <mergeCell ref="B82:E82"/>
    <mergeCell ref="K82:L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A104:E104"/>
    <mergeCell ref="B106:E106"/>
    <mergeCell ref="B107:E107"/>
    <mergeCell ref="A108:E108"/>
    <mergeCell ref="A110:A121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A122:E122"/>
    <mergeCell ref="A123:B123"/>
    <mergeCell ref="A124:H124"/>
    <mergeCell ref="K124:L124"/>
    <mergeCell ref="A125:E125"/>
    <mergeCell ref="A126:E126"/>
    <mergeCell ref="A127:E127"/>
    <mergeCell ref="A128:E128"/>
    <mergeCell ref="A129:E129"/>
    <mergeCell ref="A130:E130"/>
    <mergeCell ref="A131:E131"/>
    <mergeCell ref="A132:E132"/>
    <mergeCell ref="A133:E133"/>
    <mergeCell ref="A134:B134"/>
    <mergeCell ref="A135:H135"/>
    <mergeCell ref="K135:L135"/>
    <mergeCell ref="A136:H136"/>
    <mergeCell ref="A137:E137"/>
    <mergeCell ref="A138:E138"/>
    <mergeCell ref="A139:E139"/>
    <mergeCell ref="A140:E140"/>
    <mergeCell ref="A141:H141"/>
    <mergeCell ref="A142:E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54:E154"/>
    <mergeCell ref="A155:E1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2013-06-20T11:16:20Z</dcterms:created>
  <dc:creator>Microsoft</dc:creator>
  <dc:language>en-US</dc:language>
  <cp:lastModifiedBy>Jessica</cp:lastModifiedBy>
  <dcterms:modified xsi:type="dcterms:W3CDTF">2014-06-11T15:02:52Z</dcterms:modified>
  <cp:revision>0</cp:revision>
</cp:coreProperties>
</file>