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HuaweiMoveData\Users\Admin\Desktop\方差分析\"/>
    </mc:Choice>
  </mc:AlternateContent>
  <xr:revisionPtr revIDLastSave="0" documentId="13_ncr:1_{A18F4751-2C18-4B24-989E-C782AA48ADFA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Feuil1" sheetId="1" r:id="rId1"/>
  </sheets>
  <definedNames>
    <definedName name="_xlnm._FilterDatabase" localSheetId="0" hidden="1">Feuil1!$A$1:$E$183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183" i="1"/>
  <c r="E182" i="1"/>
  <c r="E181" i="1"/>
  <c r="E180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<sst xmlns="http://schemas.openxmlformats.org/spreadsheetml/2006/main" count="371" uniqueCount="35">
  <si>
    <t>首月零售量</t>
  </si>
  <si>
    <t>母品牌</t>
  </si>
  <si>
    <t>尺寸</t>
  </si>
  <si>
    <t>车型</t>
  </si>
  <si>
    <t>价格</t>
  </si>
  <si>
    <t>奥迪</t>
  </si>
  <si>
    <t>SUV</t>
  </si>
  <si>
    <t>宝马</t>
  </si>
  <si>
    <t>轿车</t>
  </si>
  <si>
    <t>北汽集团</t>
  </si>
  <si>
    <t>MPV</t>
  </si>
  <si>
    <t>奔驰</t>
  </si>
  <si>
    <t>比亚迪</t>
  </si>
  <si>
    <t>别克</t>
  </si>
  <si>
    <t>大众</t>
  </si>
  <si>
    <t>东风汽车</t>
  </si>
  <si>
    <t>丰田</t>
  </si>
  <si>
    <t>广汽集团</t>
  </si>
  <si>
    <t>红旗</t>
  </si>
  <si>
    <t>吉利汽车</t>
  </si>
  <si>
    <t>江汽集团</t>
  </si>
  <si>
    <t>零跑汽车</t>
  </si>
  <si>
    <t>哪吒汽车</t>
  </si>
  <si>
    <t>奇瑞</t>
  </si>
  <si>
    <t>赛力斯</t>
  </si>
  <si>
    <t>上汽集团</t>
  </si>
  <si>
    <t>特斯拉</t>
  </si>
  <si>
    <t>蔚来</t>
  </si>
  <si>
    <t>五菱汽车</t>
  </si>
  <si>
    <t>小米汽车</t>
  </si>
  <si>
    <t>小鹏汽车</t>
  </si>
  <si>
    <t>长安汽车</t>
  </si>
  <si>
    <t>长城汽车</t>
  </si>
  <si>
    <t>尺寸单位为mm，指的是轴距</t>
    <phoneticPr fontId="4" type="noConversion"/>
  </si>
  <si>
    <t>价格单位为万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</si>
</sst>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.00_ "/>
  </numFmts>
  <fonts count="6" x14ac:knownFonts="1">
    <font>
      <sz val="11"/>
      <color theme="1"/>
      <name val="等线"/>
      <charset val="134"/>
      <scheme val="minor"/>
    </font>
    <font>
      <b/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2D1FB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7" fontId="0" fillId="3" borderId="0" xfId="0" applyNumberFormat="1" applyFill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left" vertical="center"/>
    </xf>
    <xf numFmtId="177" fontId="3" fillId="5" borderId="1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3" borderId="0" xfId="0" applyFill="1"/>
    <xf numFmtId="0" fontId="5" fillId="6" borderId="0" xfId="0" applyFont="1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2D1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5"/>
  <sheetViews>
    <sheetView tabSelected="1" workbookViewId="0">
      <selection activeCell="H9" sqref="H9"/>
    </sheetView>
  </sheetViews>
  <sheetFormatPr defaultColWidth="9" defaultRowHeight="13.9" x14ac:dyDescent="0.4"/>
  <cols>
    <col min="1" max="1" width="10.59765625" style="1" customWidth="1"/>
    <col min="2" max="2" width="9.06640625" style="2"/>
    <col min="3" max="3" width="16.9296875" style="3" customWidth="1"/>
    <col min="4" max="4" width="9.06640625" style="2"/>
    <col min="5" max="5" width="20.46484375" style="4" customWidth="1"/>
  </cols>
  <sheetData>
    <row r="1" spans="1:11" x14ac:dyDescent="0.4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</row>
    <row r="2" spans="1:11" x14ac:dyDescent="0.4">
      <c r="A2" s="1">
        <v>2754</v>
      </c>
      <c r="B2" s="2" t="s">
        <v>5</v>
      </c>
      <c r="C2" s="3">
        <v>2764</v>
      </c>
      <c r="D2" s="2" t="s">
        <v>6</v>
      </c>
      <c r="E2" s="4">
        <f>(28.99+36.71)/2</f>
        <v>32.85</v>
      </c>
      <c r="H2" s="12" t="s">
        <v>33</v>
      </c>
      <c r="I2" s="13"/>
      <c r="J2" s="13"/>
    </row>
    <row r="3" spans="1:11" x14ac:dyDescent="0.4">
      <c r="A3" s="1">
        <v>602</v>
      </c>
      <c r="B3" s="2" t="s">
        <v>5</v>
      </c>
      <c r="C3" s="3">
        <v>2965</v>
      </c>
      <c r="D3" s="2" t="s">
        <v>6</v>
      </c>
      <c r="E3" s="4">
        <f>(29.85+33.6)/2</f>
        <v>31.725000000000001</v>
      </c>
      <c r="H3" s="12" t="s">
        <v>34</v>
      </c>
      <c r="I3" s="13"/>
      <c r="J3" s="13"/>
    </row>
    <row r="4" spans="1:11" x14ac:dyDescent="0.4">
      <c r="A4" s="1">
        <v>244</v>
      </c>
      <c r="B4" s="2" t="s">
        <v>7</v>
      </c>
      <c r="C4" s="3">
        <v>2802</v>
      </c>
      <c r="D4" s="2" t="s">
        <v>6</v>
      </c>
      <c r="E4" s="4">
        <f>(33.99+33.99)/2</f>
        <v>33.99</v>
      </c>
    </row>
    <row r="5" spans="1:11" x14ac:dyDescent="0.4">
      <c r="A5" s="1">
        <v>3769</v>
      </c>
      <c r="B5" s="2" t="s">
        <v>7</v>
      </c>
      <c r="C5" s="3">
        <v>2864</v>
      </c>
      <c r="D5" s="2" t="s">
        <v>6</v>
      </c>
      <c r="E5" s="4">
        <f>(40.5+44.5)/2</f>
        <v>42.5</v>
      </c>
    </row>
    <row r="6" spans="1:11" x14ac:dyDescent="0.4">
      <c r="A6" s="1">
        <v>1116</v>
      </c>
      <c r="B6" s="2" t="s">
        <v>7</v>
      </c>
      <c r="C6" s="9">
        <v>2966</v>
      </c>
      <c r="D6" s="2" t="s">
        <v>8</v>
      </c>
      <c r="E6" s="4">
        <f>35.39</f>
        <v>35.39</v>
      </c>
      <c r="K6" s="10"/>
    </row>
    <row r="7" spans="1:11" x14ac:dyDescent="0.4">
      <c r="A7" s="1">
        <v>16</v>
      </c>
      <c r="B7" s="2" t="s">
        <v>7</v>
      </c>
      <c r="C7" s="3">
        <v>3105</v>
      </c>
      <c r="D7" s="2" t="s">
        <v>8</v>
      </c>
      <c r="E7" s="4">
        <f>(43.99+45.59)/2</f>
        <v>44.79</v>
      </c>
    </row>
    <row r="8" spans="1:11" x14ac:dyDescent="0.4">
      <c r="A8" s="1">
        <v>1405</v>
      </c>
      <c r="B8" s="2" t="s">
        <v>9</v>
      </c>
      <c r="C8" s="3">
        <v>2820</v>
      </c>
      <c r="D8" s="2" t="s">
        <v>10</v>
      </c>
      <c r="E8" s="4">
        <f>(13.18+16.98)/2</f>
        <v>15.08</v>
      </c>
    </row>
    <row r="9" spans="1:11" x14ac:dyDescent="0.4">
      <c r="A9" s="1">
        <v>855</v>
      </c>
      <c r="B9" s="2" t="s">
        <v>9</v>
      </c>
      <c r="C9" s="3">
        <v>2845</v>
      </c>
      <c r="D9" s="2" t="s">
        <v>6</v>
      </c>
      <c r="E9" s="4">
        <f>(15.58+19.98)/2</f>
        <v>17.78</v>
      </c>
    </row>
    <row r="10" spans="1:11" x14ac:dyDescent="0.4">
      <c r="A10" s="1">
        <v>1622</v>
      </c>
      <c r="B10" s="2" t="s">
        <v>9</v>
      </c>
      <c r="C10" s="9">
        <v>2900</v>
      </c>
      <c r="D10" s="2" t="s">
        <v>8</v>
      </c>
      <c r="E10" s="4">
        <f>(16.08+21.68)/2</f>
        <v>18.88</v>
      </c>
    </row>
    <row r="11" spans="1:11" x14ac:dyDescent="0.4">
      <c r="A11" s="1">
        <v>1454</v>
      </c>
      <c r="B11" s="2" t="s">
        <v>9</v>
      </c>
      <c r="C11" s="3">
        <v>2915</v>
      </c>
      <c r="D11" s="2" t="s">
        <v>8</v>
      </c>
      <c r="E11" s="4">
        <f>(18.98+26.38)/2</f>
        <v>22.68</v>
      </c>
    </row>
    <row r="12" spans="1:11" x14ac:dyDescent="0.4">
      <c r="A12" s="1">
        <v>475</v>
      </c>
      <c r="B12" s="2" t="s">
        <v>9</v>
      </c>
      <c r="C12" s="3">
        <v>2915</v>
      </c>
      <c r="D12" s="2" t="s">
        <v>6</v>
      </c>
      <c r="E12" s="4">
        <f>(18.58+28.08)/2</f>
        <v>23.33</v>
      </c>
    </row>
    <row r="13" spans="1:11" x14ac:dyDescent="0.4">
      <c r="A13" s="1">
        <v>503</v>
      </c>
      <c r="B13" s="2" t="s">
        <v>11</v>
      </c>
      <c r="C13" s="3">
        <v>2729</v>
      </c>
      <c r="D13" s="2" t="s">
        <v>6</v>
      </c>
      <c r="E13" s="4">
        <f>32.2</f>
        <v>32.200000000000003</v>
      </c>
    </row>
    <row r="14" spans="1:11" x14ac:dyDescent="0.4">
      <c r="A14" s="1">
        <v>760</v>
      </c>
      <c r="B14" s="2" t="s">
        <v>11</v>
      </c>
      <c r="C14" s="3">
        <v>2829</v>
      </c>
      <c r="D14" s="2" t="s">
        <v>6</v>
      </c>
      <c r="E14" s="4">
        <f>(35.2+42.8)/2</f>
        <v>39</v>
      </c>
    </row>
    <row r="15" spans="1:11" x14ac:dyDescent="0.4">
      <c r="A15" s="1">
        <v>1664</v>
      </c>
      <c r="B15" s="2" t="s">
        <v>11</v>
      </c>
      <c r="C15" s="3">
        <v>3030</v>
      </c>
      <c r="D15" s="2" t="s">
        <v>6</v>
      </c>
      <c r="E15" s="4">
        <f>(48.6+63.06)/2</f>
        <v>55.83</v>
      </c>
    </row>
    <row r="16" spans="1:11" x14ac:dyDescent="0.4">
      <c r="A16" s="1">
        <v>675</v>
      </c>
      <c r="B16" s="2" t="s">
        <v>11</v>
      </c>
      <c r="C16" s="3">
        <v>3120</v>
      </c>
      <c r="D16" s="2" t="s">
        <v>8</v>
      </c>
      <c r="E16" s="4">
        <f>(47.8+53.43)/2</f>
        <v>50.615000000000002</v>
      </c>
    </row>
    <row r="17" spans="1:5" x14ac:dyDescent="0.4">
      <c r="A17" s="1">
        <v>8427</v>
      </c>
      <c r="B17" s="2" t="s">
        <v>12</v>
      </c>
      <c r="C17" s="9">
        <v>2500</v>
      </c>
      <c r="D17" s="2" t="s">
        <v>8</v>
      </c>
      <c r="E17" s="4">
        <f>(7.38+8.98)/2</f>
        <v>8.18</v>
      </c>
    </row>
    <row r="18" spans="1:5" x14ac:dyDescent="0.4">
      <c r="A18" s="1">
        <v>1759</v>
      </c>
      <c r="B18" s="2" t="s">
        <v>12</v>
      </c>
      <c r="C18" s="3">
        <v>2535</v>
      </c>
      <c r="D18" s="2" t="s">
        <v>6</v>
      </c>
      <c r="E18" s="4">
        <f>(9.58+11.38)/2</f>
        <v>10.48</v>
      </c>
    </row>
    <row r="19" spans="1:5" x14ac:dyDescent="0.4">
      <c r="A19" s="1">
        <v>4723</v>
      </c>
      <c r="B19" s="2" t="s">
        <v>12</v>
      </c>
      <c r="C19" s="3">
        <v>2610</v>
      </c>
      <c r="D19" s="2" t="s">
        <v>8</v>
      </c>
      <c r="E19" s="4">
        <v>13.78</v>
      </c>
    </row>
    <row r="20" spans="1:5" x14ac:dyDescent="0.4">
      <c r="A20" s="1">
        <v>8620</v>
      </c>
      <c r="B20" s="2" t="s">
        <v>12</v>
      </c>
      <c r="C20" s="3">
        <v>2620</v>
      </c>
      <c r="D20" s="2" t="s">
        <v>6</v>
      </c>
      <c r="E20" s="4">
        <f>(9.68+11.98)/2</f>
        <v>10.83</v>
      </c>
    </row>
    <row r="21" spans="1:5" x14ac:dyDescent="0.4">
      <c r="A21" s="1">
        <v>9213</v>
      </c>
      <c r="B21" s="2" t="s">
        <v>12</v>
      </c>
      <c r="C21" s="3">
        <v>2700</v>
      </c>
      <c r="D21" s="2" t="s">
        <v>8</v>
      </c>
      <c r="E21" s="4">
        <f>(9.98+12.98)/2</f>
        <v>11.48</v>
      </c>
    </row>
    <row r="22" spans="1:5" x14ac:dyDescent="0.4">
      <c r="A22" s="1">
        <v>8217</v>
      </c>
      <c r="B22" s="2" t="s">
        <v>12</v>
      </c>
      <c r="C22" s="9">
        <v>2718</v>
      </c>
      <c r="D22" s="2" t="s">
        <v>8</v>
      </c>
      <c r="E22" s="4">
        <f>(10.98+17.68)/2</f>
        <v>14.33</v>
      </c>
    </row>
    <row r="23" spans="1:5" x14ac:dyDescent="0.4">
      <c r="A23" s="1">
        <v>28727</v>
      </c>
      <c r="B23" s="2" t="s">
        <v>12</v>
      </c>
      <c r="C23" s="3">
        <v>2720</v>
      </c>
      <c r="D23" s="2" t="s">
        <v>6</v>
      </c>
      <c r="E23" s="4">
        <f>(13.58+16.38)/2</f>
        <v>14.98</v>
      </c>
    </row>
    <row r="24" spans="1:5" x14ac:dyDescent="0.4">
      <c r="A24" s="1">
        <v>11266</v>
      </c>
      <c r="B24" s="2" t="s">
        <v>12</v>
      </c>
      <c r="C24" s="3">
        <v>2765</v>
      </c>
      <c r="D24" s="2" t="s">
        <v>6</v>
      </c>
      <c r="E24" s="4">
        <f>(14.98+18.98)/2</f>
        <v>16.98</v>
      </c>
    </row>
    <row r="25" spans="1:5" x14ac:dyDescent="0.4">
      <c r="A25" s="1">
        <v>137</v>
      </c>
      <c r="B25" s="2" t="s">
        <v>12</v>
      </c>
      <c r="C25" s="3">
        <v>2800</v>
      </c>
      <c r="D25" s="2" t="s">
        <v>10</v>
      </c>
      <c r="E25" s="4">
        <f>(16.98+16.98)/2</f>
        <v>16.98</v>
      </c>
    </row>
    <row r="26" spans="1:5" x14ac:dyDescent="0.4">
      <c r="A26" s="1">
        <v>873</v>
      </c>
      <c r="B26" s="2" t="s">
        <v>12</v>
      </c>
      <c r="C26" s="3">
        <v>2820</v>
      </c>
      <c r="D26" s="2" t="s">
        <v>6</v>
      </c>
      <c r="E26" s="4">
        <f>(21.98+26.98)/2</f>
        <v>24.48</v>
      </c>
    </row>
    <row r="27" spans="1:5" x14ac:dyDescent="0.4">
      <c r="A27" s="1">
        <v>2371</v>
      </c>
      <c r="B27" s="2" t="s">
        <v>12</v>
      </c>
      <c r="C27" s="9">
        <v>2920</v>
      </c>
      <c r="D27" s="2" t="s">
        <v>8</v>
      </c>
      <c r="E27" s="4">
        <f>(17.98+24.98)/2</f>
        <v>21.48</v>
      </c>
    </row>
    <row r="28" spans="1:5" x14ac:dyDescent="0.4">
      <c r="A28" s="1">
        <v>1726</v>
      </c>
      <c r="B28" s="2" t="s">
        <v>12</v>
      </c>
      <c r="C28" s="9">
        <v>2920</v>
      </c>
      <c r="D28" s="2" t="s">
        <v>8</v>
      </c>
      <c r="E28" s="4">
        <f>(21.28+28.98)/2</f>
        <v>25.13</v>
      </c>
    </row>
    <row r="29" spans="1:5" x14ac:dyDescent="0.4">
      <c r="A29" s="1">
        <v>5193</v>
      </c>
      <c r="B29" s="2" t="s">
        <v>12</v>
      </c>
      <c r="C29" s="3">
        <v>2930</v>
      </c>
      <c r="D29" s="2" t="s">
        <v>6</v>
      </c>
      <c r="E29" s="4">
        <f>(18.98+23.98)/2</f>
        <v>21.48</v>
      </c>
    </row>
    <row r="30" spans="1:5" x14ac:dyDescent="0.4">
      <c r="A30" s="1">
        <v>7374</v>
      </c>
      <c r="B30" s="2" t="s">
        <v>12</v>
      </c>
      <c r="C30" s="3">
        <v>2930</v>
      </c>
      <c r="D30" s="2" t="s">
        <v>6</v>
      </c>
      <c r="E30" s="4">
        <f>(18.98+24.98)/2</f>
        <v>21.98</v>
      </c>
    </row>
    <row r="31" spans="1:5" x14ac:dyDescent="0.4">
      <c r="A31" s="1">
        <v>2031</v>
      </c>
      <c r="B31" s="2" t="s">
        <v>12</v>
      </c>
      <c r="C31" s="3">
        <v>2940</v>
      </c>
      <c r="D31" s="2" t="s">
        <v>6</v>
      </c>
      <c r="E31" s="4">
        <f>(23.98+28.98)/2</f>
        <v>26.48</v>
      </c>
    </row>
    <row r="32" spans="1:5" x14ac:dyDescent="0.4">
      <c r="A32" s="1">
        <v>401</v>
      </c>
      <c r="B32" s="2" t="s">
        <v>12</v>
      </c>
      <c r="C32" s="3">
        <v>3110</v>
      </c>
      <c r="D32" s="2" t="s">
        <v>10</v>
      </c>
      <c r="E32" s="4">
        <f>(37.68+46.98)/2</f>
        <v>42.33</v>
      </c>
    </row>
    <row r="33" spans="1:5" x14ac:dyDescent="0.4">
      <c r="A33" s="1">
        <v>6195</v>
      </c>
      <c r="B33" s="2" t="s">
        <v>13</v>
      </c>
      <c r="C33" s="9">
        <v>2660</v>
      </c>
      <c r="D33" s="2" t="s">
        <v>8</v>
      </c>
      <c r="E33" s="4">
        <f>(11.28+11.78)/2</f>
        <v>11.53</v>
      </c>
    </row>
    <row r="34" spans="1:5" x14ac:dyDescent="0.4">
      <c r="A34" s="1">
        <v>713</v>
      </c>
      <c r="B34" s="2" t="s">
        <v>13</v>
      </c>
      <c r="C34" s="3">
        <v>2954</v>
      </c>
      <c r="D34" s="2" t="s">
        <v>6</v>
      </c>
      <c r="E34" s="4">
        <f>(16.99+21.39)/2</f>
        <v>19.190000000000001</v>
      </c>
    </row>
    <row r="35" spans="1:5" x14ac:dyDescent="0.4">
      <c r="A35" s="1">
        <v>1762</v>
      </c>
      <c r="B35" s="2" t="s">
        <v>13</v>
      </c>
      <c r="C35" s="3">
        <v>2954</v>
      </c>
      <c r="D35" s="2" t="s">
        <v>6</v>
      </c>
      <c r="E35" s="4">
        <f>(15.99+22.99)/2</f>
        <v>19.489999999999998</v>
      </c>
    </row>
    <row r="36" spans="1:5" x14ac:dyDescent="0.4">
      <c r="A36" s="1">
        <v>3961</v>
      </c>
      <c r="B36" s="2" t="s">
        <v>14</v>
      </c>
      <c r="C36" s="3">
        <v>2765</v>
      </c>
      <c r="D36" s="2" t="s">
        <v>6</v>
      </c>
      <c r="E36" s="4">
        <f>(19.39+25.79)/2</f>
        <v>22.59</v>
      </c>
    </row>
    <row r="37" spans="1:5" x14ac:dyDescent="0.4">
      <c r="A37" s="1">
        <v>1625</v>
      </c>
      <c r="B37" s="2" t="s">
        <v>14</v>
      </c>
      <c r="C37" s="3">
        <v>2765</v>
      </c>
      <c r="D37" s="2" t="s">
        <v>6</v>
      </c>
      <c r="E37" s="4">
        <f>(19.58+28.33)/2</f>
        <v>23.954999999999998</v>
      </c>
    </row>
    <row r="38" spans="1:5" x14ac:dyDescent="0.4">
      <c r="A38" s="1">
        <v>7606</v>
      </c>
      <c r="B38" s="2" t="s">
        <v>14</v>
      </c>
      <c r="C38" s="9">
        <v>2765</v>
      </c>
      <c r="D38" s="2" t="s">
        <v>8</v>
      </c>
      <c r="E38" s="4">
        <f>(15.98+17.38)/2</f>
        <v>16.68</v>
      </c>
    </row>
    <row r="39" spans="1:5" x14ac:dyDescent="0.4">
      <c r="A39" s="1">
        <v>1121</v>
      </c>
      <c r="B39" s="2" t="s">
        <v>14</v>
      </c>
      <c r="C39" s="3">
        <v>2965</v>
      </c>
      <c r="D39" s="2" t="s">
        <v>6</v>
      </c>
      <c r="E39" s="4">
        <f>(25.98+29.38)/2</f>
        <v>27.68</v>
      </c>
    </row>
    <row r="40" spans="1:5" x14ac:dyDescent="0.4">
      <c r="A40" s="1">
        <v>945</v>
      </c>
      <c r="B40" s="2" t="s">
        <v>14</v>
      </c>
      <c r="C40" s="3">
        <v>2965</v>
      </c>
      <c r="D40" s="2" t="s">
        <v>6</v>
      </c>
      <c r="E40" s="4">
        <f>(25.89+33.69)/2</f>
        <v>29.79</v>
      </c>
    </row>
    <row r="41" spans="1:5" x14ac:dyDescent="0.4">
      <c r="A41" s="1">
        <v>2269</v>
      </c>
      <c r="B41" s="2" t="s">
        <v>14</v>
      </c>
      <c r="C41" s="9">
        <v>2965</v>
      </c>
      <c r="D41" s="2" t="s">
        <v>8</v>
      </c>
      <c r="E41" s="4">
        <f>(22.77+26.27)/2</f>
        <v>24.52</v>
      </c>
    </row>
    <row r="42" spans="1:5" x14ac:dyDescent="0.4">
      <c r="A42" s="1">
        <v>1072</v>
      </c>
      <c r="B42" s="2" t="s">
        <v>15</v>
      </c>
      <c r="C42" s="9">
        <v>1960</v>
      </c>
      <c r="D42" s="2" t="s">
        <v>8</v>
      </c>
      <c r="E42" s="4">
        <f>(3.26+5.91)/2</f>
        <v>4.585</v>
      </c>
    </row>
    <row r="43" spans="1:5" x14ac:dyDescent="0.4">
      <c r="A43" s="1">
        <v>5380</v>
      </c>
      <c r="B43" s="2" t="s">
        <v>15</v>
      </c>
      <c r="C43" s="3">
        <v>2423</v>
      </c>
      <c r="D43" s="2" t="s">
        <v>6</v>
      </c>
      <c r="E43" s="4">
        <f>(7.07+7.47)/2</f>
        <v>7.27</v>
      </c>
    </row>
    <row r="44" spans="1:5" x14ac:dyDescent="0.4">
      <c r="A44" s="1">
        <v>9</v>
      </c>
      <c r="B44" s="2" t="s">
        <v>15</v>
      </c>
      <c r="C44" s="3">
        <v>2610</v>
      </c>
      <c r="D44" s="2" t="s">
        <v>6</v>
      </c>
      <c r="E44" s="4">
        <f>(14.98+15.98)/2</f>
        <v>15.48</v>
      </c>
    </row>
    <row r="45" spans="1:5" x14ac:dyDescent="0.4">
      <c r="A45" s="1">
        <v>147</v>
      </c>
      <c r="B45" s="2" t="s">
        <v>15</v>
      </c>
      <c r="C45" s="3">
        <v>2610</v>
      </c>
      <c r="D45" s="2" t="s">
        <v>6</v>
      </c>
      <c r="E45" s="4">
        <f>(17.5+21.8)/2</f>
        <v>19.649999999999999</v>
      </c>
    </row>
    <row r="46" spans="1:5" x14ac:dyDescent="0.4">
      <c r="A46" s="1">
        <v>481</v>
      </c>
      <c r="B46" s="2" t="s">
        <v>15</v>
      </c>
      <c r="C46" s="3">
        <v>2640</v>
      </c>
      <c r="D46" s="2" t="s">
        <v>6</v>
      </c>
      <c r="E46" s="4">
        <f>18.98</f>
        <v>18.98</v>
      </c>
    </row>
    <row r="47" spans="1:5" x14ac:dyDescent="0.4">
      <c r="A47" s="1">
        <v>1884</v>
      </c>
      <c r="B47" s="2" t="s">
        <v>15</v>
      </c>
      <c r="C47" s="9">
        <v>2663</v>
      </c>
      <c r="D47" s="2" t="s">
        <v>8</v>
      </c>
      <c r="E47" s="4">
        <f>(7.58+9.98)/2</f>
        <v>8.7799999999999994</v>
      </c>
    </row>
    <row r="48" spans="1:5" x14ac:dyDescent="0.4">
      <c r="A48" s="1">
        <v>3191</v>
      </c>
      <c r="B48" s="2" t="s">
        <v>15</v>
      </c>
      <c r="C48" s="3">
        <v>2700</v>
      </c>
      <c r="D48" s="2" t="s">
        <v>8</v>
      </c>
      <c r="E48" s="4">
        <f>(14.28+15.38)/2</f>
        <v>14.83</v>
      </c>
    </row>
    <row r="49" spans="1:5" x14ac:dyDescent="0.4">
      <c r="A49" s="1">
        <v>303</v>
      </c>
      <c r="B49" s="2" t="s">
        <v>15</v>
      </c>
      <c r="C49" s="3">
        <v>2700</v>
      </c>
      <c r="D49" s="2" t="s">
        <v>8</v>
      </c>
      <c r="E49" s="4">
        <f>(15.09+16.59)/2</f>
        <v>15.84</v>
      </c>
    </row>
    <row r="50" spans="1:5" x14ac:dyDescent="0.4">
      <c r="A50" s="1">
        <v>2472</v>
      </c>
      <c r="B50" s="2" t="s">
        <v>15</v>
      </c>
      <c r="C50" s="3">
        <v>2701</v>
      </c>
      <c r="D50" s="2" t="s">
        <v>8</v>
      </c>
      <c r="E50" s="4">
        <f>(13.98+14.78)/2</f>
        <v>14.38</v>
      </c>
    </row>
    <row r="51" spans="1:5" x14ac:dyDescent="0.4">
      <c r="A51" s="1">
        <v>532</v>
      </c>
      <c r="B51" s="2" t="s">
        <v>15</v>
      </c>
      <c r="C51" s="9">
        <v>2730</v>
      </c>
      <c r="D51" s="2" t="s">
        <v>8</v>
      </c>
      <c r="E51" s="4">
        <f>(15.38+16.38)/2</f>
        <v>15.88</v>
      </c>
    </row>
    <row r="52" spans="1:5" x14ac:dyDescent="0.4">
      <c r="A52" s="1">
        <v>209</v>
      </c>
      <c r="B52" s="2" t="s">
        <v>15</v>
      </c>
      <c r="C52" s="3">
        <v>2735</v>
      </c>
      <c r="D52" s="2" t="s">
        <v>6</v>
      </c>
      <c r="E52" s="4">
        <f>(18.98+20.98)/2</f>
        <v>19.98</v>
      </c>
    </row>
    <row r="53" spans="1:5" x14ac:dyDescent="0.4">
      <c r="A53" s="1">
        <v>115</v>
      </c>
      <c r="B53" s="2" t="s">
        <v>15</v>
      </c>
      <c r="C53" s="3">
        <v>2775</v>
      </c>
      <c r="D53" s="2" t="s">
        <v>6</v>
      </c>
      <c r="E53" s="4">
        <f>(19.99+28.29)/2</f>
        <v>24.14</v>
      </c>
    </row>
    <row r="54" spans="1:5" x14ac:dyDescent="0.4">
      <c r="A54" s="1">
        <v>1112</v>
      </c>
      <c r="B54" s="2" t="s">
        <v>15</v>
      </c>
      <c r="C54" s="3">
        <v>2850</v>
      </c>
      <c r="D54" s="2" t="s">
        <v>6</v>
      </c>
      <c r="E54" s="4">
        <f>(14.19+15.99)/2</f>
        <v>15.09</v>
      </c>
    </row>
    <row r="55" spans="1:5" x14ac:dyDescent="0.4">
      <c r="A55" s="1">
        <v>1089</v>
      </c>
      <c r="B55" s="2" t="s">
        <v>15</v>
      </c>
      <c r="C55" s="3">
        <v>2900</v>
      </c>
      <c r="D55" s="2" t="s">
        <v>6</v>
      </c>
      <c r="E55" s="4">
        <f>(19.69+23.69)/2</f>
        <v>21.69</v>
      </c>
    </row>
    <row r="56" spans="1:5" x14ac:dyDescent="0.4">
      <c r="A56" s="1">
        <v>2192</v>
      </c>
      <c r="B56" s="2" t="s">
        <v>15</v>
      </c>
      <c r="C56" s="3">
        <v>2915</v>
      </c>
      <c r="D56" s="2" t="s">
        <v>8</v>
      </c>
      <c r="E56" s="4">
        <f>(11.98+18.49)/2</f>
        <v>15.234999999999999</v>
      </c>
    </row>
    <row r="57" spans="1:5" x14ac:dyDescent="0.4">
      <c r="A57" s="1">
        <v>2795</v>
      </c>
      <c r="B57" s="2" t="s">
        <v>15</v>
      </c>
      <c r="C57" s="3">
        <v>2915</v>
      </c>
      <c r="D57" s="2" t="s">
        <v>8</v>
      </c>
      <c r="E57" s="4">
        <f>(13.16+19.96)/2</f>
        <v>16.559999999999999</v>
      </c>
    </row>
    <row r="58" spans="1:5" x14ac:dyDescent="0.4">
      <c r="A58" s="1">
        <v>237</v>
      </c>
      <c r="B58" s="2" t="s">
        <v>15</v>
      </c>
      <c r="C58" s="3">
        <v>3000</v>
      </c>
      <c r="D58" s="2" t="s">
        <v>10</v>
      </c>
      <c r="E58" s="4">
        <f>(15.99+18.69)/2</f>
        <v>17.34</v>
      </c>
    </row>
    <row r="59" spans="1:5" x14ac:dyDescent="0.4">
      <c r="A59" s="1">
        <v>300</v>
      </c>
      <c r="B59" s="2" t="s">
        <v>15</v>
      </c>
      <c r="C59" s="3">
        <v>3000</v>
      </c>
      <c r="D59" s="2" t="s">
        <v>8</v>
      </c>
      <c r="E59" s="4">
        <f>(32.29+38.59)/2</f>
        <v>35.44</v>
      </c>
    </row>
    <row r="60" spans="1:5" x14ac:dyDescent="0.4">
      <c r="A60" s="1">
        <v>3044</v>
      </c>
      <c r="B60" s="2" t="s">
        <v>15</v>
      </c>
      <c r="C60" s="3">
        <v>3025</v>
      </c>
      <c r="D60" s="2" t="s">
        <v>6</v>
      </c>
      <c r="E60" s="4">
        <f>(20.66+21.66)/2</f>
        <v>21.16</v>
      </c>
    </row>
    <row r="61" spans="1:5" x14ac:dyDescent="0.4">
      <c r="A61" s="1">
        <v>125</v>
      </c>
      <c r="B61" s="2" t="s">
        <v>15</v>
      </c>
      <c r="C61" s="3">
        <v>3200</v>
      </c>
      <c r="D61" s="2" t="s">
        <v>10</v>
      </c>
      <c r="E61" s="4">
        <f>(36.99+38.99)/2</f>
        <v>37.99</v>
      </c>
    </row>
    <row r="62" spans="1:5" x14ac:dyDescent="0.4">
      <c r="A62" s="1">
        <v>128</v>
      </c>
      <c r="B62" s="2" t="s">
        <v>16</v>
      </c>
      <c r="C62" s="3">
        <v>2850</v>
      </c>
      <c r="D62" s="2" t="s">
        <v>6</v>
      </c>
      <c r="E62" s="4">
        <f>(17.98+23.88)/2</f>
        <v>20.93</v>
      </c>
    </row>
    <row r="63" spans="1:5" x14ac:dyDescent="0.4">
      <c r="A63" s="1">
        <v>1487</v>
      </c>
      <c r="B63" s="2" t="s">
        <v>16</v>
      </c>
      <c r="C63" s="3">
        <v>2850</v>
      </c>
      <c r="D63" s="2" t="s">
        <v>6</v>
      </c>
      <c r="E63" s="4">
        <f>(19.98+28.78)/2</f>
        <v>24.38</v>
      </c>
    </row>
    <row r="64" spans="1:5" x14ac:dyDescent="0.4">
      <c r="A64" s="1">
        <v>660</v>
      </c>
      <c r="B64" s="2" t="s">
        <v>16</v>
      </c>
      <c r="C64" s="3">
        <v>2850</v>
      </c>
      <c r="D64" s="2" t="s">
        <v>6</v>
      </c>
      <c r="E64" s="4">
        <f>(19.98+28.98)/2</f>
        <v>24.48</v>
      </c>
    </row>
    <row r="65" spans="1:5" x14ac:dyDescent="0.4">
      <c r="A65" s="1">
        <v>2342</v>
      </c>
      <c r="B65" s="2" t="s">
        <v>16</v>
      </c>
      <c r="C65" s="9">
        <v>2880</v>
      </c>
      <c r="D65" s="2" t="s">
        <v>8</v>
      </c>
      <c r="E65" s="4">
        <f>(16.98+19.98)/2</f>
        <v>18.48</v>
      </c>
    </row>
    <row r="66" spans="1:5" x14ac:dyDescent="0.4">
      <c r="A66" s="1">
        <v>63</v>
      </c>
      <c r="B66" s="2" t="s">
        <v>17</v>
      </c>
      <c r="C66" s="3">
        <v>2610</v>
      </c>
      <c r="D66" s="2" t="s">
        <v>6</v>
      </c>
      <c r="E66" s="4">
        <f>(15.98+18.68)/2</f>
        <v>17.329999999999998</v>
      </c>
    </row>
    <row r="67" spans="1:5" x14ac:dyDescent="0.4">
      <c r="A67" s="1">
        <v>269</v>
      </c>
      <c r="B67" s="2" t="s">
        <v>17</v>
      </c>
      <c r="C67" s="3">
        <v>2610</v>
      </c>
      <c r="D67" s="2" t="s">
        <v>6</v>
      </c>
      <c r="E67" s="4">
        <f>(17.5+21.8)/2</f>
        <v>19.649999999999999</v>
      </c>
    </row>
    <row r="68" spans="1:5" x14ac:dyDescent="0.4">
      <c r="A68" s="1">
        <v>435</v>
      </c>
      <c r="B68" s="2" t="s">
        <v>17</v>
      </c>
      <c r="C68" s="3">
        <v>2735</v>
      </c>
      <c r="D68" s="2" t="s">
        <v>6</v>
      </c>
      <c r="E68" s="4">
        <f>15.98</f>
        <v>15.98</v>
      </c>
    </row>
    <row r="69" spans="1:5" x14ac:dyDescent="0.4">
      <c r="A69" s="1">
        <v>21065</v>
      </c>
      <c r="B69" s="2" t="s">
        <v>17</v>
      </c>
      <c r="C69" s="3">
        <v>2750</v>
      </c>
      <c r="D69" s="2" t="s">
        <v>6</v>
      </c>
      <c r="E69" s="4">
        <f>(14.58+13.58)/2</f>
        <v>14.08</v>
      </c>
    </row>
    <row r="70" spans="1:5" x14ac:dyDescent="0.4">
      <c r="A70" s="1">
        <v>2108</v>
      </c>
      <c r="B70" s="2" t="s">
        <v>17</v>
      </c>
      <c r="C70" s="3">
        <v>2750</v>
      </c>
      <c r="D70" s="2" t="s">
        <v>6</v>
      </c>
      <c r="E70" s="4">
        <f>(13.48+16.68)/2</f>
        <v>15.08</v>
      </c>
    </row>
    <row r="71" spans="1:5" x14ac:dyDescent="0.4">
      <c r="A71" s="1">
        <v>11730</v>
      </c>
      <c r="B71" s="2" t="s">
        <v>17</v>
      </c>
      <c r="C71" s="9">
        <v>2750</v>
      </c>
      <c r="D71" s="2" t="s">
        <v>8</v>
      </c>
      <c r="E71" s="4">
        <f>(13.98+14.68)/2</f>
        <v>14.33</v>
      </c>
    </row>
    <row r="72" spans="1:5" x14ac:dyDescent="0.4">
      <c r="A72" s="1">
        <v>3779</v>
      </c>
      <c r="B72" s="2" t="s">
        <v>17</v>
      </c>
      <c r="C72" s="3">
        <v>2775</v>
      </c>
      <c r="D72" s="2" t="s">
        <v>6</v>
      </c>
      <c r="E72" s="4">
        <f>(12.98+18.98)/2</f>
        <v>15.98</v>
      </c>
    </row>
    <row r="73" spans="1:5" x14ac:dyDescent="0.4">
      <c r="A73" s="1">
        <v>456</v>
      </c>
      <c r="B73" s="2" t="s">
        <v>17</v>
      </c>
      <c r="C73" s="3">
        <v>2850</v>
      </c>
      <c r="D73" s="2" t="s">
        <v>8</v>
      </c>
      <c r="E73" s="4">
        <f>(13.98+19.98)/2</f>
        <v>16.98</v>
      </c>
    </row>
    <row r="74" spans="1:5" x14ac:dyDescent="0.4">
      <c r="A74" s="1">
        <v>706</v>
      </c>
      <c r="B74" s="2" t="s">
        <v>17</v>
      </c>
      <c r="C74" s="3">
        <v>2920</v>
      </c>
      <c r="D74" s="2" t="s">
        <v>8</v>
      </c>
      <c r="E74" s="4">
        <f>(20.39+23.99)/2</f>
        <v>22.19</v>
      </c>
    </row>
    <row r="75" spans="1:5" x14ac:dyDescent="0.4">
      <c r="A75" s="1">
        <v>915</v>
      </c>
      <c r="B75" s="2" t="s">
        <v>17</v>
      </c>
      <c r="C75" s="3">
        <v>2935</v>
      </c>
      <c r="D75" s="2" t="s">
        <v>6</v>
      </c>
      <c r="E75" s="4">
        <f>(21.39+26.99)/2</f>
        <v>24.19</v>
      </c>
    </row>
    <row r="76" spans="1:5" x14ac:dyDescent="0.4">
      <c r="A76" s="1">
        <v>349</v>
      </c>
      <c r="B76" s="2" t="s">
        <v>17</v>
      </c>
      <c r="C76" s="3">
        <v>3170</v>
      </c>
      <c r="D76" s="2" t="s">
        <v>10</v>
      </c>
      <c r="E76" s="4">
        <f>(31.88+43.88)/2</f>
        <v>37.880000000000003</v>
      </c>
    </row>
    <row r="77" spans="1:5" x14ac:dyDescent="0.4">
      <c r="A77" s="1">
        <v>121</v>
      </c>
      <c r="B77" s="2" t="s">
        <v>18</v>
      </c>
      <c r="C77" s="3">
        <v>3000</v>
      </c>
      <c r="D77" s="2" t="s">
        <v>8</v>
      </c>
      <c r="E77" s="4">
        <f>(22.98+30.98)/2</f>
        <v>26.98</v>
      </c>
    </row>
    <row r="78" spans="1:5" x14ac:dyDescent="0.4">
      <c r="A78" s="1">
        <v>601</v>
      </c>
      <c r="B78" s="2" t="s">
        <v>18</v>
      </c>
      <c r="C78" s="3">
        <v>3110</v>
      </c>
      <c r="D78" s="2" t="s">
        <v>6</v>
      </c>
      <c r="E78" s="4">
        <f>(50.98+72.98)/2</f>
        <v>61.98</v>
      </c>
    </row>
    <row r="79" spans="1:5" x14ac:dyDescent="0.4">
      <c r="A79" s="1">
        <v>6661</v>
      </c>
      <c r="B79" s="2" t="s">
        <v>19</v>
      </c>
      <c r="C79" s="9">
        <v>2015</v>
      </c>
      <c r="D79" s="2" t="s">
        <v>8</v>
      </c>
      <c r="E79" s="4">
        <f>(4.99+5.58)/2</f>
        <v>5.2850000000000001</v>
      </c>
    </row>
    <row r="80" spans="1:5" x14ac:dyDescent="0.4">
      <c r="A80" s="1">
        <v>1852</v>
      </c>
      <c r="B80" s="2" t="s">
        <v>19</v>
      </c>
      <c r="C80" s="3">
        <v>2485</v>
      </c>
      <c r="D80" s="2" t="s">
        <v>6</v>
      </c>
      <c r="E80" s="4">
        <f>(5.98+8.98)/2</f>
        <v>7.48</v>
      </c>
    </row>
    <row r="81" spans="1:5" x14ac:dyDescent="0.4">
      <c r="A81" s="1">
        <v>199</v>
      </c>
      <c r="B81" s="2" t="s">
        <v>19</v>
      </c>
      <c r="C81" s="3">
        <v>2650</v>
      </c>
      <c r="D81" s="2" t="s">
        <v>6</v>
      </c>
      <c r="E81" s="4">
        <f>(20.08+25.58)/2</f>
        <v>22.83</v>
      </c>
    </row>
    <row r="82" spans="1:5" x14ac:dyDescent="0.4">
      <c r="A82" s="1">
        <v>15130</v>
      </c>
      <c r="B82" s="2" t="s">
        <v>19</v>
      </c>
      <c r="C82" s="9">
        <v>2650</v>
      </c>
      <c r="D82" s="2" t="s">
        <v>8</v>
      </c>
      <c r="E82" s="4">
        <f>(6.98+9.88)/2</f>
        <v>8.43</v>
      </c>
    </row>
    <row r="83" spans="1:5" x14ac:dyDescent="0.4">
      <c r="A83" s="1">
        <v>1342</v>
      </c>
      <c r="B83" s="2" t="s">
        <v>19</v>
      </c>
      <c r="C83" s="3">
        <v>2700</v>
      </c>
      <c r="D83" s="2" t="s">
        <v>8</v>
      </c>
      <c r="E83" s="4">
        <f>(11.98+14.78)/2</f>
        <v>13.38</v>
      </c>
    </row>
    <row r="84" spans="1:5" x14ac:dyDescent="0.4">
      <c r="A84" s="1">
        <v>2507</v>
      </c>
      <c r="B84" s="2" t="s">
        <v>19</v>
      </c>
      <c r="C84" s="3">
        <v>2700</v>
      </c>
      <c r="D84" s="2" t="s">
        <v>8</v>
      </c>
      <c r="E84" s="4">
        <f>(15.98+16.78)/2</f>
        <v>16.38</v>
      </c>
    </row>
    <row r="85" spans="1:5" x14ac:dyDescent="0.4">
      <c r="A85" s="1">
        <v>1515</v>
      </c>
      <c r="B85" s="2" t="s">
        <v>19</v>
      </c>
      <c r="C85" s="3">
        <v>2700</v>
      </c>
      <c r="D85" s="2" t="s">
        <v>6</v>
      </c>
      <c r="E85" s="4">
        <f>(14.37+20.78)/2</f>
        <v>17.574999999999999</v>
      </c>
    </row>
    <row r="86" spans="1:5" x14ac:dyDescent="0.4">
      <c r="A86" s="1">
        <v>2106</v>
      </c>
      <c r="B86" s="2" t="s">
        <v>19</v>
      </c>
      <c r="C86" s="3">
        <v>2700</v>
      </c>
      <c r="D86" s="2" t="s">
        <v>8</v>
      </c>
      <c r="E86" s="4">
        <f>(17.58+18.38)/2</f>
        <v>17.98</v>
      </c>
    </row>
    <row r="87" spans="1:5" x14ac:dyDescent="0.4">
      <c r="A87" s="1">
        <v>1611</v>
      </c>
      <c r="B87" s="2" t="s">
        <v>19</v>
      </c>
      <c r="C87" s="9">
        <v>2700</v>
      </c>
      <c r="D87" s="2" t="s">
        <v>8</v>
      </c>
      <c r="E87" s="4">
        <f>(8.98+14.98)/2</f>
        <v>11.98</v>
      </c>
    </row>
    <row r="88" spans="1:5" x14ac:dyDescent="0.4">
      <c r="A88" s="1">
        <v>135</v>
      </c>
      <c r="B88" s="2" t="s">
        <v>19</v>
      </c>
      <c r="C88" s="3">
        <v>2702</v>
      </c>
      <c r="D88" s="2" t="s">
        <v>6</v>
      </c>
      <c r="E88" s="4">
        <f>(28.29+32.2)/2</f>
        <v>30.245000000000001</v>
      </c>
    </row>
    <row r="89" spans="1:5" x14ac:dyDescent="0.4">
      <c r="A89" s="1">
        <v>12227</v>
      </c>
      <c r="B89" s="2" t="s">
        <v>19</v>
      </c>
      <c r="C89" s="3">
        <v>2750</v>
      </c>
      <c r="D89" s="2" t="s">
        <v>6</v>
      </c>
      <c r="E89" s="4">
        <f>(10.98+14.58)/2</f>
        <v>12.78</v>
      </c>
    </row>
    <row r="90" spans="1:5" x14ac:dyDescent="0.4">
      <c r="A90" s="1">
        <v>2527</v>
      </c>
      <c r="B90" s="2" t="s">
        <v>19</v>
      </c>
      <c r="C90" s="3">
        <v>2750</v>
      </c>
      <c r="D90" s="2" t="s">
        <v>6</v>
      </c>
      <c r="E90" s="4">
        <f>(15.49+23.99)/2</f>
        <v>19.739999999999998</v>
      </c>
    </row>
    <row r="91" spans="1:5" x14ac:dyDescent="0.4">
      <c r="A91" s="1">
        <v>2401</v>
      </c>
      <c r="B91" s="2" t="s">
        <v>19</v>
      </c>
      <c r="C91" s="3">
        <v>2750</v>
      </c>
      <c r="D91" s="2" t="s">
        <v>6</v>
      </c>
      <c r="E91" s="4">
        <f>(18.98+22.98)/2</f>
        <v>20.98</v>
      </c>
    </row>
    <row r="92" spans="1:5" x14ac:dyDescent="0.4">
      <c r="A92" s="1">
        <v>915</v>
      </c>
      <c r="B92" s="2" t="s">
        <v>19</v>
      </c>
      <c r="C92" s="3">
        <v>2775</v>
      </c>
      <c r="D92" s="2" t="s">
        <v>6</v>
      </c>
      <c r="E92" s="4">
        <f>(11.57+17.97)/2</f>
        <v>14.77</v>
      </c>
    </row>
    <row r="93" spans="1:5" x14ac:dyDescent="0.4">
      <c r="A93" s="1">
        <v>800</v>
      </c>
      <c r="B93" s="2" t="s">
        <v>19</v>
      </c>
      <c r="C93" s="3">
        <v>2785</v>
      </c>
      <c r="D93" s="2" t="s">
        <v>6</v>
      </c>
      <c r="E93" s="4">
        <f>(16.49+24.99)/2</f>
        <v>20.74</v>
      </c>
    </row>
    <row r="94" spans="1:5" x14ac:dyDescent="0.4">
      <c r="A94" s="1">
        <v>2940</v>
      </c>
      <c r="B94" s="2" t="s">
        <v>19</v>
      </c>
      <c r="C94" s="3">
        <v>2807</v>
      </c>
      <c r="D94" s="2" t="s">
        <v>10</v>
      </c>
      <c r="E94" s="4">
        <f>(8.98+15.98)/2</f>
        <v>12.48</v>
      </c>
    </row>
    <row r="95" spans="1:5" x14ac:dyDescent="0.4">
      <c r="A95" s="1">
        <v>306</v>
      </c>
      <c r="B95" s="2" t="s">
        <v>19</v>
      </c>
      <c r="C95" s="3">
        <v>2825</v>
      </c>
      <c r="D95" s="2" t="s">
        <v>6</v>
      </c>
      <c r="E95" s="4">
        <f>(15.99+19.79)/2</f>
        <v>17.89</v>
      </c>
    </row>
    <row r="96" spans="1:5" x14ac:dyDescent="0.4">
      <c r="A96" s="1">
        <v>3058</v>
      </c>
      <c r="B96" s="2" t="s">
        <v>19</v>
      </c>
      <c r="C96" s="3">
        <v>2925</v>
      </c>
      <c r="D96" s="2" t="s">
        <v>8</v>
      </c>
      <c r="E96" s="4">
        <f>(16.58+22.58)/2</f>
        <v>19.579999999999998</v>
      </c>
    </row>
    <row r="97" spans="1:5" x14ac:dyDescent="0.4">
      <c r="A97" s="1">
        <v>11643</v>
      </c>
      <c r="B97" s="2" t="s">
        <v>19</v>
      </c>
      <c r="C97" s="3">
        <v>2925</v>
      </c>
      <c r="D97" s="2" t="s">
        <v>6</v>
      </c>
      <c r="E97" s="4">
        <f>(22.99+26.99)/2</f>
        <v>24.99</v>
      </c>
    </row>
    <row r="98" spans="1:5" x14ac:dyDescent="0.4">
      <c r="A98" s="1">
        <v>5853</v>
      </c>
      <c r="B98" s="2" t="s">
        <v>19</v>
      </c>
      <c r="C98" s="9">
        <v>2928</v>
      </c>
      <c r="D98" s="2" t="s">
        <v>8</v>
      </c>
      <c r="E98" s="4">
        <f>(22.99+25.99)/2</f>
        <v>24.49</v>
      </c>
    </row>
    <row r="99" spans="1:5" x14ac:dyDescent="0.4">
      <c r="A99" s="1">
        <v>138</v>
      </c>
      <c r="B99" s="2" t="s">
        <v>19</v>
      </c>
      <c r="C99" s="3">
        <v>2985</v>
      </c>
      <c r="D99" s="2" t="s">
        <v>6</v>
      </c>
      <c r="E99" s="4">
        <f>(69.8+79.8)/2</f>
        <v>74.8</v>
      </c>
    </row>
    <row r="100" spans="1:5" x14ac:dyDescent="0.4">
      <c r="A100" s="1">
        <v>186</v>
      </c>
      <c r="B100" s="2" t="s">
        <v>19</v>
      </c>
      <c r="C100" s="3">
        <v>2999</v>
      </c>
      <c r="D100" s="2" t="s">
        <v>6</v>
      </c>
      <c r="E100" s="4">
        <f>(33.99+39.99)/2</f>
        <v>36.99</v>
      </c>
    </row>
    <row r="101" spans="1:5" x14ac:dyDescent="0.4">
      <c r="A101" s="1">
        <v>2147</v>
      </c>
      <c r="B101" s="2" t="s">
        <v>19</v>
      </c>
      <c r="C101" s="3">
        <v>3000</v>
      </c>
      <c r="D101" s="2" t="s">
        <v>6</v>
      </c>
      <c r="E101" s="4">
        <f>(21.99+30.99)/2</f>
        <v>26.49</v>
      </c>
    </row>
    <row r="102" spans="1:5" x14ac:dyDescent="0.4">
      <c r="A102" s="1">
        <v>2819</v>
      </c>
      <c r="B102" s="2" t="s">
        <v>19</v>
      </c>
      <c r="C102" s="3">
        <v>3005</v>
      </c>
      <c r="D102" s="2" t="s">
        <v>8</v>
      </c>
      <c r="E102" s="4">
        <f>(26.28+18.68)/2</f>
        <v>22.48</v>
      </c>
    </row>
    <row r="103" spans="1:5" x14ac:dyDescent="0.4">
      <c r="A103" s="1">
        <v>8481</v>
      </c>
      <c r="B103" s="2" t="s">
        <v>19</v>
      </c>
      <c r="C103" s="3">
        <v>3005</v>
      </c>
      <c r="D103" s="2" t="s">
        <v>8</v>
      </c>
      <c r="E103" s="4">
        <f>(25.9+29.9)/2</f>
        <v>27.9</v>
      </c>
    </row>
    <row r="104" spans="1:5" x14ac:dyDescent="0.4">
      <c r="A104" s="1">
        <v>373</v>
      </c>
      <c r="B104" s="2" t="s">
        <v>19</v>
      </c>
      <c r="C104" s="3">
        <v>3008</v>
      </c>
      <c r="D104" s="2" t="s">
        <v>10</v>
      </c>
      <c r="E104" s="4">
        <f>(27.99+29.99)/2</f>
        <v>28.99</v>
      </c>
    </row>
    <row r="105" spans="1:5" x14ac:dyDescent="0.4">
      <c r="A105" s="1">
        <v>1936</v>
      </c>
      <c r="B105" s="2" t="s">
        <v>19</v>
      </c>
      <c r="C105" s="3">
        <v>3013</v>
      </c>
      <c r="D105" s="2" t="s">
        <v>8</v>
      </c>
      <c r="E105" s="4">
        <f>(20.99+29.99)/2</f>
        <v>25.49</v>
      </c>
    </row>
    <row r="106" spans="1:5" x14ac:dyDescent="0.4">
      <c r="A106" s="1">
        <v>3195</v>
      </c>
      <c r="B106" s="2" t="s">
        <v>19</v>
      </c>
      <c r="C106" s="3">
        <v>3205</v>
      </c>
      <c r="D106" s="2" t="s">
        <v>10</v>
      </c>
      <c r="E106" s="4">
        <f>(43.9+51.9)/2</f>
        <v>47.9</v>
      </c>
    </row>
    <row r="107" spans="1:5" x14ac:dyDescent="0.4">
      <c r="A107" s="1">
        <v>2807</v>
      </c>
      <c r="B107" s="2" t="s">
        <v>20</v>
      </c>
      <c r="C107" s="3">
        <v>2390</v>
      </c>
      <c r="D107" s="2" t="s">
        <v>8</v>
      </c>
      <c r="E107" s="4">
        <f>(5.99+7.19)/2</f>
        <v>6.59</v>
      </c>
    </row>
    <row r="108" spans="1:5" x14ac:dyDescent="0.4">
      <c r="A108" s="1">
        <v>1061</v>
      </c>
      <c r="B108" s="2" t="s">
        <v>20</v>
      </c>
      <c r="C108" s="9">
        <v>2620</v>
      </c>
      <c r="D108" s="2" t="s">
        <v>8</v>
      </c>
      <c r="E108" s="4">
        <f>(8.99+12.79)/2</f>
        <v>10.89</v>
      </c>
    </row>
    <row r="109" spans="1:5" x14ac:dyDescent="0.4">
      <c r="A109" s="1">
        <v>404</v>
      </c>
      <c r="B109" s="2" t="s">
        <v>20</v>
      </c>
      <c r="C109" s="9">
        <v>2760</v>
      </c>
      <c r="D109" s="2" t="s">
        <v>8</v>
      </c>
      <c r="E109" s="4">
        <f>(15.29+18.99)/2</f>
        <v>17.14</v>
      </c>
    </row>
    <row r="110" spans="1:5" x14ac:dyDescent="0.4">
      <c r="A110" s="1">
        <v>37</v>
      </c>
      <c r="B110" s="2" t="s">
        <v>20</v>
      </c>
      <c r="C110" s="3">
        <v>3110</v>
      </c>
      <c r="D110" s="2" t="s">
        <v>10</v>
      </c>
      <c r="E110" s="4">
        <f>(18.98+20.88)/2</f>
        <v>19.93</v>
      </c>
    </row>
    <row r="111" spans="1:5" x14ac:dyDescent="0.4">
      <c r="A111" s="1">
        <v>2784</v>
      </c>
      <c r="B111" s="2" t="s">
        <v>21</v>
      </c>
      <c r="C111" s="3">
        <v>2400</v>
      </c>
      <c r="D111" s="2" t="s">
        <v>8</v>
      </c>
      <c r="E111" s="4">
        <f>(4.99+6.99)/2</f>
        <v>5.99</v>
      </c>
    </row>
    <row r="112" spans="1:5" x14ac:dyDescent="0.4">
      <c r="A112" s="1">
        <v>4744</v>
      </c>
      <c r="B112" s="2" t="s">
        <v>21</v>
      </c>
      <c r="C112" s="3">
        <v>2825</v>
      </c>
      <c r="D112" s="2" t="s">
        <v>6</v>
      </c>
      <c r="E112" s="4">
        <f>(13.58+16.88)/2</f>
        <v>15.23</v>
      </c>
    </row>
    <row r="113" spans="1:5" x14ac:dyDescent="0.4">
      <c r="A113" s="1">
        <v>2812</v>
      </c>
      <c r="B113" s="2" t="s">
        <v>21</v>
      </c>
      <c r="C113" s="3">
        <v>2825</v>
      </c>
      <c r="D113" s="2" t="s">
        <v>6</v>
      </c>
      <c r="E113" s="4">
        <f>(15.58+18.58)/2</f>
        <v>17.079999999999998</v>
      </c>
    </row>
    <row r="114" spans="1:5" x14ac:dyDescent="0.4">
      <c r="A114" s="1">
        <v>1904</v>
      </c>
      <c r="B114" s="2" t="s">
        <v>21</v>
      </c>
      <c r="C114" s="3">
        <v>2930</v>
      </c>
      <c r="D114" s="2" t="s">
        <v>8</v>
      </c>
      <c r="E114" s="4">
        <f>(13.98+15.58)/2</f>
        <v>14.78</v>
      </c>
    </row>
    <row r="115" spans="1:5" x14ac:dyDescent="0.4">
      <c r="A115" s="1">
        <v>5135</v>
      </c>
      <c r="B115" s="2" t="s">
        <v>21</v>
      </c>
      <c r="C115" s="3">
        <v>2930</v>
      </c>
      <c r="D115" s="2" t="s">
        <v>6</v>
      </c>
      <c r="E115" s="4">
        <f>(14.88+20.58)/2</f>
        <v>17.73</v>
      </c>
    </row>
    <row r="116" spans="1:5" x14ac:dyDescent="0.4">
      <c r="A116" s="1">
        <v>5609</v>
      </c>
      <c r="B116" s="2" t="s">
        <v>22</v>
      </c>
      <c r="C116" s="3">
        <v>2420</v>
      </c>
      <c r="D116" s="2" t="s">
        <v>6</v>
      </c>
      <c r="E116" s="4">
        <f>(6.58+8.08)/2</f>
        <v>7.33</v>
      </c>
    </row>
    <row r="117" spans="1:5" x14ac:dyDescent="0.4">
      <c r="A117" s="1">
        <v>7091</v>
      </c>
      <c r="B117" s="2" t="s">
        <v>22</v>
      </c>
      <c r="C117" s="3">
        <v>2770</v>
      </c>
      <c r="D117" s="2" t="s">
        <v>6</v>
      </c>
      <c r="E117" s="4">
        <f>(10.48+12.48)/2</f>
        <v>11.48</v>
      </c>
    </row>
    <row r="118" spans="1:5" x14ac:dyDescent="0.4">
      <c r="A118" s="1">
        <v>3732</v>
      </c>
      <c r="B118" s="2" t="s">
        <v>22</v>
      </c>
      <c r="C118" s="3">
        <v>2810</v>
      </c>
      <c r="D118" s="2" t="s">
        <v>6</v>
      </c>
      <c r="E118" s="4">
        <f>(12.99+16.29)/2</f>
        <v>14.64</v>
      </c>
    </row>
    <row r="119" spans="1:5" x14ac:dyDescent="0.4">
      <c r="A119" s="1">
        <v>1746</v>
      </c>
      <c r="B119" s="2" t="s">
        <v>22</v>
      </c>
      <c r="C119" s="3">
        <v>2980</v>
      </c>
      <c r="D119" s="2" t="s">
        <v>8</v>
      </c>
      <c r="E119" s="4">
        <f>(15.48+22.48)/2</f>
        <v>18.98</v>
      </c>
    </row>
    <row r="120" spans="1:5" x14ac:dyDescent="0.4">
      <c r="A120" s="1">
        <v>5775</v>
      </c>
      <c r="B120" s="2" t="s">
        <v>23</v>
      </c>
      <c r="C120" s="3">
        <v>1960</v>
      </c>
      <c r="D120" s="2" t="s">
        <v>8</v>
      </c>
      <c r="E120" s="4">
        <v>3.69</v>
      </c>
    </row>
    <row r="121" spans="1:5" x14ac:dyDescent="0.4">
      <c r="A121" s="1">
        <v>2128</v>
      </c>
      <c r="B121" s="2" t="s">
        <v>23</v>
      </c>
      <c r="C121" s="3">
        <v>2150</v>
      </c>
      <c r="D121" s="2" t="s">
        <v>8</v>
      </c>
      <c r="E121" s="4">
        <f>(8.552+9.152)/2</f>
        <v>8.8520000000000003</v>
      </c>
    </row>
    <row r="122" spans="1:5" x14ac:dyDescent="0.4">
      <c r="A122" s="1">
        <v>1745</v>
      </c>
      <c r="B122" s="2" t="s">
        <v>23</v>
      </c>
      <c r="C122" s="9">
        <v>2160</v>
      </c>
      <c r="D122" s="2" t="s">
        <v>8</v>
      </c>
      <c r="E122" s="4">
        <f>(8.49+11.09)/2</f>
        <v>9.7899999999999991</v>
      </c>
    </row>
    <row r="123" spans="1:5" x14ac:dyDescent="0.4">
      <c r="A123" s="1">
        <v>1035</v>
      </c>
      <c r="B123" s="2" t="s">
        <v>23</v>
      </c>
      <c r="C123" s="3">
        <v>2670</v>
      </c>
      <c r="D123" s="2" t="s">
        <v>8</v>
      </c>
      <c r="E123" s="4">
        <f>(15.28+15.78)/2</f>
        <v>15.53</v>
      </c>
    </row>
    <row r="124" spans="1:5" x14ac:dyDescent="0.4">
      <c r="A124" s="1">
        <v>3602</v>
      </c>
      <c r="B124" s="2" t="s">
        <v>23</v>
      </c>
      <c r="C124" s="3">
        <v>2715</v>
      </c>
      <c r="D124" s="2" t="s">
        <v>6</v>
      </c>
      <c r="E124" s="4">
        <f>(10.98+16.98)/2</f>
        <v>13.98</v>
      </c>
    </row>
    <row r="125" spans="1:5" x14ac:dyDescent="0.4">
      <c r="A125" s="1">
        <v>5012</v>
      </c>
      <c r="B125" s="2" t="s">
        <v>23</v>
      </c>
      <c r="C125" s="3">
        <v>2950</v>
      </c>
      <c r="D125" s="2" t="s">
        <v>8</v>
      </c>
      <c r="E125" s="4">
        <f>(24.98+31.98)/2</f>
        <v>28.48</v>
      </c>
    </row>
    <row r="126" spans="1:5" x14ac:dyDescent="0.4">
      <c r="A126" s="1">
        <v>4100</v>
      </c>
      <c r="B126" s="2" t="s">
        <v>23</v>
      </c>
      <c r="C126" s="3">
        <v>3000</v>
      </c>
      <c r="D126" s="2" t="s">
        <v>6</v>
      </c>
      <c r="E126" s="4">
        <f>(18.98+24.98)/2</f>
        <v>21.98</v>
      </c>
    </row>
    <row r="127" spans="1:5" x14ac:dyDescent="0.4">
      <c r="A127" s="1">
        <v>740</v>
      </c>
      <c r="B127" s="2" t="s">
        <v>23</v>
      </c>
      <c r="C127" s="3">
        <v>3000</v>
      </c>
      <c r="D127" s="2" t="s">
        <v>8</v>
      </c>
      <c r="E127" s="4">
        <f>(19.59+29.98)/2</f>
        <v>24.785</v>
      </c>
    </row>
    <row r="128" spans="1:5" x14ac:dyDescent="0.4">
      <c r="A128" s="1">
        <v>5583</v>
      </c>
      <c r="B128" s="2" t="s">
        <v>24</v>
      </c>
      <c r="C128" s="3">
        <v>2880</v>
      </c>
      <c r="D128" s="2" t="s">
        <v>6</v>
      </c>
      <c r="E128" s="4">
        <f>(24.98+27.98)/2</f>
        <v>26.48</v>
      </c>
    </row>
    <row r="129" spans="1:5" x14ac:dyDescent="0.4">
      <c r="A129" s="1">
        <v>5251</v>
      </c>
      <c r="B129" s="2" t="s">
        <v>24</v>
      </c>
      <c r="C129" s="3">
        <v>3110</v>
      </c>
      <c r="D129" s="2" t="s">
        <v>6</v>
      </c>
      <c r="E129" s="4">
        <f>(46.98+56.98)/2</f>
        <v>51.98</v>
      </c>
    </row>
    <row r="130" spans="1:5" x14ac:dyDescent="0.4">
      <c r="A130" s="1">
        <v>2261</v>
      </c>
      <c r="B130" s="2" t="s">
        <v>25</v>
      </c>
      <c r="C130" s="3">
        <v>2000</v>
      </c>
      <c r="D130" s="2" t="s">
        <v>8</v>
      </c>
      <c r="E130" s="4">
        <v>6.8</v>
      </c>
    </row>
    <row r="131" spans="1:5" x14ac:dyDescent="0.4">
      <c r="A131" s="1">
        <v>451</v>
      </c>
      <c r="B131" s="2" t="s">
        <v>25</v>
      </c>
      <c r="C131" s="9">
        <v>2705</v>
      </c>
      <c r="D131" s="2" t="s">
        <v>8</v>
      </c>
      <c r="E131" s="4">
        <f>(12.98+15.38)/2</f>
        <v>14.18</v>
      </c>
    </row>
    <row r="132" spans="1:5" x14ac:dyDescent="0.4">
      <c r="A132" s="1">
        <v>965</v>
      </c>
      <c r="B132" s="2" t="s">
        <v>25</v>
      </c>
      <c r="C132" s="3">
        <v>2715</v>
      </c>
      <c r="D132" s="2" t="s">
        <v>8</v>
      </c>
      <c r="E132" s="4">
        <f>(15.28+17.68)/2</f>
        <v>16.48</v>
      </c>
    </row>
    <row r="133" spans="1:5" x14ac:dyDescent="0.4">
      <c r="A133" s="1">
        <v>165</v>
      </c>
      <c r="B133" s="2" t="s">
        <v>25</v>
      </c>
      <c r="C133" s="3">
        <v>2800</v>
      </c>
      <c r="D133" s="2" t="s">
        <v>10</v>
      </c>
      <c r="E133" s="4">
        <f>(19.98+22.58)/2</f>
        <v>21.28</v>
      </c>
    </row>
    <row r="134" spans="1:5" x14ac:dyDescent="0.4">
      <c r="A134" s="1">
        <v>1001</v>
      </c>
      <c r="B134" s="2" t="s">
        <v>25</v>
      </c>
      <c r="C134" s="9">
        <v>2810</v>
      </c>
      <c r="D134" s="2" t="s">
        <v>8</v>
      </c>
      <c r="E134" s="4">
        <f>(14.98+17.68)/2</f>
        <v>16.329999999999998</v>
      </c>
    </row>
    <row r="135" spans="1:5" x14ac:dyDescent="0.4">
      <c r="A135" s="1">
        <v>3099</v>
      </c>
      <c r="B135" s="2" t="s">
        <v>25</v>
      </c>
      <c r="C135" s="3">
        <v>2950</v>
      </c>
      <c r="D135" s="2" t="s">
        <v>6</v>
      </c>
      <c r="E135" s="4">
        <f>(18.99+22.99)/2</f>
        <v>20.99</v>
      </c>
    </row>
    <row r="136" spans="1:5" x14ac:dyDescent="0.4">
      <c r="A136" s="1">
        <v>3417</v>
      </c>
      <c r="B136" s="2" t="s">
        <v>25</v>
      </c>
      <c r="C136" s="3">
        <v>2950</v>
      </c>
      <c r="D136" s="2" t="s">
        <v>8</v>
      </c>
      <c r="E136" s="4">
        <f>(21.99+27.59)/2</f>
        <v>24.79</v>
      </c>
    </row>
    <row r="137" spans="1:5" x14ac:dyDescent="0.4">
      <c r="A137" s="1">
        <v>8158</v>
      </c>
      <c r="B137" s="2" t="s">
        <v>25</v>
      </c>
      <c r="C137" s="3">
        <v>2950</v>
      </c>
      <c r="D137" s="2" t="s">
        <v>6</v>
      </c>
      <c r="E137" s="4">
        <f>(22.99+29.19)/2</f>
        <v>26.09</v>
      </c>
    </row>
    <row r="138" spans="1:5" x14ac:dyDescent="0.4">
      <c r="A138" s="1">
        <v>1365</v>
      </c>
      <c r="B138" s="2" t="s">
        <v>25</v>
      </c>
      <c r="C138" s="3">
        <v>3000</v>
      </c>
      <c r="D138" s="2" t="s">
        <v>8</v>
      </c>
      <c r="E138" s="4">
        <f>(18.99+30.99)/2</f>
        <v>24.99</v>
      </c>
    </row>
    <row r="139" spans="1:5" x14ac:dyDescent="0.4">
      <c r="A139" s="1">
        <v>192</v>
      </c>
      <c r="B139" s="2" t="s">
        <v>25</v>
      </c>
      <c r="C139" s="3">
        <v>3000</v>
      </c>
      <c r="D139" s="2" t="s">
        <v>10</v>
      </c>
      <c r="E139" s="4">
        <f>(25.98+35.98)/2</f>
        <v>30.98</v>
      </c>
    </row>
    <row r="140" spans="1:5" x14ac:dyDescent="0.4">
      <c r="A140" s="1">
        <v>1978</v>
      </c>
      <c r="B140" s="2" t="s">
        <v>25</v>
      </c>
      <c r="C140" s="3">
        <v>3060</v>
      </c>
      <c r="D140" s="2" t="s">
        <v>6</v>
      </c>
      <c r="E140" s="4">
        <f>(28.98+37.98)/2</f>
        <v>33.479999999999997</v>
      </c>
    </row>
    <row r="141" spans="1:5" x14ac:dyDescent="0.4">
      <c r="A141" s="1">
        <v>202</v>
      </c>
      <c r="B141" s="2" t="s">
        <v>25</v>
      </c>
      <c r="C141" s="3">
        <v>3100</v>
      </c>
      <c r="D141" s="2" t="s">
        <v>8</v>
      </c>
      <c r="E141" s="4">
        <f>(29.99+41.99)/2</f>
        <v>35.99</v>
      </c>
    </row>
    <row r="142" spans="1:5" x14ac:dyDescent="0.4">
      <c r="A142" s="1">
        <v>315</v>
      </c>
      <c r="B142" s="2" t="s">
        <v>25</v>
      </c>
      <c r="C142" s="3">
        <v>3200</v>
      </c>
      <c r="D142" s="2" t="s">
        <v>10</v>
      </c>
      <c r="E142" s="4">
        <f>(26.99+38.99)/2</f>
        <v>32.99</v>
      </c>
    </row>
    <row r="143" spans="1:5" x14ac:dyDescent="0.4">
      <c r="A143" s="1">
        <v>2079</v>
      </c>
      <c r="B143" s="2" t="s">
        <v>26</v>
      </c>
      <c r="C143" s="9">
        <v>2875</v>
      </c>
      <c r="D143" s="2" t="s">
        <v>8</v>
      </c>
      <c r="E143" s="4">
        <f>(23.19+27.19)/2</f>
        <v>25.19</v>
      </c>
    </row>
    <row r="144" spans="1:5" x14ac:dyDescent="0.4">
      <c r="A144" s="1">
        <v>22537</v>
      </c>
      <c r="B144" s="2" t="s">
        <v>26</v>
      </c>
      <c r="C144" s="3">
        <v>2890</v>
      </c>
      <c r="D144" s="2" t="s">
        <v>6</v>
      </c>
      <c r="E144" s="4">
        <f>(24.99+35.49)/2</f>
        <v>30.24</v>
      </c>
    </row>
    <row r="145" spans="1:5" x14ac:dyDescent="0.4">
      <c r="A145" s="1">
        <v>3662</v>
      </c>
      <c r="B145" s="2" t="s">
        <v>27</v>
      </c>
      <c r="C145" s="9">
        <v>2888</v>
      </c>
      <c r="D145" s="2" t="s">
        <v>8</v>
      </c>
      <c r="E145" s="4">
        <f>(29.8+35.6)/2</f>
        <v>32.700000000000003</v>
      </c>
    </row>
    <row r="146" spans="1:5" x14ac:dyDescent="0.4">
      <c r="A146" s="1">
        <v>1030</v>
      </c>
      <c r="B146" s="2" t="s">
        <v>27</v>
      </c>
      <c r="C146" s="9">
        <v>2888</v>
      </c>
      <c r="D146" s="2" t="s">
        <v>8</v>
      </c>
      <c r="E146" s="4">
        <f>(29.8+35.6)/2</f>
        <v>32.700000000000003</v>
      </c>
    </row>
    <row r="147" spans="1:5" x14ac:dyDescent="0.4">
      <c r="A147" s="1">
        <v>3729</v>
      </c>
      <c r="B147" s="2" t="s">
        <v>27</v>
      </c>
      <c r="C147" s="3">
        <v>2915</v>
      </c>
      <c r="D147" s="2" t="s">
        <v>6</v>
      </c>
      <c r="E147" s="4">
        <f>(33.8+39.6)/2</f>
        <v>36.700000000000003</v>
      </c>
    </row>
    <row r="148" spans="1:5" x14ac:dyDescent="0.4">
      <c r="A148" s="1">
        <v>1485</v>
      </c>
      <c r="B148" s="2" t="s">
        <v>27</v>
      </c>
      <c r="C148" s="3">
        <v>2915</v>
      </c>
      <c r="D148" s="2" t="s">
        <v>6</v>
      </c>
      <c r="E148" s="4">
        <f>(35.8+41.6)/2</f>
        <v>38.700000000000003</v>
      </c>
    </row>
    <row r="149" spans="1:5" x14ac:dyDescent="0.4">
      <c r="A149" s="1">
        <v>4319</v>
      </c>
      <c r="B149" s="2" t="s">
        <v>27</v>
      </c>
      <c r="C149" s="3">
        <v>2950</v>
      </c>
      <c r="D149" s="2" t="s">
        <v>6</v>
      </c>
      <c r="E149" s="4">
        <f>(20.69+25.59)/2</f>
        <v>23.14</v>
      </c>
    </row>
    <row r="150" spans="1:5" x14ac:dyDescent="0.4">
      <c r="A150" s="1">
        <v>372</v>
      </c>
      <c r="B150" s="2" t="s">
        <v>27</v>
      </c>
      <c r="C150" s="3">
        <v>2960</v>
      </c>
      <c r="D150" s="2" t="s">
        <v>6</v>
      </c>
      <c r="E150" s="4">
        <f>(43.8+51.8)/2</f>
        <v>47.8</v>
      </c>
    </row>
    <row r="151" spans="1:5" x14ac:dyDescent="0.4">
      <c r="A151" s="1">
        <v>349</v>
      </c>
      <c r="B151" s="2" t="s">
        <v>27</v>
      </c>
      <c r="C151" s="3">
        <v>2960</v>
      </c>
      <c r="D151" s="2" t="s">
        <v>6</v>
      </c>
      <c r="E151" s="4">
        <f>(45.8+54.8)/2</f>
        <v>50.3</v>
      </c>
    </row>
    <row r="152" spans="1:5" x14ac:dyDescent="0.4">
      <c r="A152" s="1">
        <v>1098</v>
      </c>
      <c r="B152" s="2" t="s">
        <v>27</v>
      </c>
      <c r="C152" s="3">
        <v>3060</v>
      </c>
      <c r="D152" s="2" t="s">
        <v>8</v>
      </c>
      <c r="E152" s="4">
        <f>(42.8+51.6)/2</f>
        <v>47.2</v>
      </c>
    </row>
    <row r="153" spans="1:5" x14ac:dyDescent="0.4">
      <c r="A153" s="1">
        <v>857</v>
      </c>
      <c r="B153" s="2" t="s">
        <v>27</v>
      </c>
      <c r="C153" s="3">
        <v>3070</v>
      </c>
      <c r="D153" s="2" t="s">
        <v>6</v>
      </c>
      <c r="E153" s="4">
        <f>(49.8+59.8)/2</f>
        <v>54.8</v>
      </c>
    </row>
    <row r="154" spans="1:5" x14ac:dyDescent="0.4">
      <c r="A154" s="1">
        <v>2038</v>
      </c>
      <c r="B154" s="2" t="s">
        <v>28</v>
      </c>
      <c r="C154" s="9">
        <v>1635</v>
      </c>
      <c r="D154" s="2" t="s">
        <v>8</v>
      </c>
      <c r="E154" s="4">
        <f>(5.78+6.98)/2</f>
        <v>6.38</v>
      </c>
    </row>
    <row r="155" spans="1:5" x14ac:dyDescent="0.4">
      <c r="A155" s="1">
        <v>2448</v>
      </c>
      <c r="B155" s="2" t="s">
        <v>28</v>
      </c>
      <c r="C155" s="3">
        <v>2020</v>
      </c>
      <c r="D155" s="2" t="s">
        <v>8</v>
      </c>
      <c r="E155" s="4">
        <f>(8.78+10.28)/2</f>
        <v>9.5299999999999994</v>
      </c>
    </row>
    <row r="156" spans="1:5" x14ac:dyDescent="0.4">
      <c r="A156" s="1">
        <v>2148</v>
      </c>
      <c r="B156" s="2" t="s">
        <v>28</v>
      </c>
      <c r="C156" s="3">
        <v>2110</v>
      </c>
      <c r="D156" s="2" t="s">
        <v>6</v>
      </c>
      <c r="E156" s="4">
        <f>(7.98+8.98)/2</f>
        <v>8.48</v>
      </c>
    </row>
    <row r="157" spans="1:5" x14ac:dyDescent="0.4">
      <c r="A157" s="1">
        <v>848</v>
      </c>
      <c r="B157" s="2" t="s">
        <v>28</v>
      </c>
      <c r="C157" s="3">
        <v>2560</v>
      </c>
      <c r="D157" s="2" t="s">
        <v>6</v>
      </c>
      <c r="E157" s="4">
        <f>(9.38+10.38)/2</f>
        <v>9.8800000000000008</v>
      </c>
    </row>
    <row r="158" spans="1:5" x14ac:dyDescent="0.4">
      <c r="A158" s="1">
        <v>15011</v>
      </c>
      <c r="B158" s="2" t="s">
        <v>28</v>
      </c>
      <c r="C158" s="9">
        <v>2560</v>
      </c>
      <c r="D158" s="2" t="s">
        <v>8</v>
      </c>
      <c r="E158" s="4">
        <f>(5.98+8.88)/2</f>
        <v>7.43</v>
      </c>
    </row>
    <row r="159" spans="1:5" x14ac:dyDescent="0.4">
      <c r="A159" s="1">
        <v>1375</v>
      </c>
      <c r="B159" s="2" t="s">
        <v>28</v>
      </c>
      <c r="C159" s="3">
        <v>2610</v>
      </c>
      <c r="D159" s="2" t="s">
        <v>6</v>
      </c>
      <c r="E159" s="4">
        <f>(7.58+9.88)/2</f>
        <v>8.73</v>
      </c>
    </row>
    <row r="160" spans="1:5" x14ac:dyDescent="0.4">
      <c r="A160" s="1">
        <v>1830</v>
      </c>
      <c r="B160" s="2" t="s">
        <v>28</v>
      </c>
      <c r="C160" s="9">
        <v>2700</v>
      </c>
      <c r="D160" s="2" t="s">
        <v>8</v>
      </c>
      <c r="E160" s="4">
        <f>(9.58+12.38)/2</f>
        <v>10.98</v>
      </c>
    </row>
    <row r="161" spans="1:5" x14ac:dyDescent="0.4">
      <c r="A161" s="1">
        <v>2505</v>
      </c>
      <c r="B161" s="2" t="s">
        <v>28</v>
      </c>
      <c r="C161" s="3">
        <v>2750</v>
      </c>
      <c r="D161" s="2" t="s">
        <v>6</v>
      </c>
      <c r="E161" s="4">
        <f>(12.38+13.38)/2</f>
        <v>12.88</v>
      </c>
    </row>
    <row r="162" spans="1:5" x14ac:dyDescent="0.4">
      <c r="A162" s="1">
        <v>2609</v>
      </c>
      <c r="B162" s="2" t="s">
        <v>28</v>
      </c>
      <c r="C162" s="3">
        <v>2800</v>
      </c>
      <c r="D162" s="2" t="s">
        <v>6</v>
      </c>
      <c r="E162" s="4">
        <f>(11.98+12.98)/2</f>
        <v>12.48</v>
      </c>
    </row>
    <row r="163" spans="1:5" x14ac:dyDescent="0.4">
      <c r="A163" s="1">
        <v>3033</v>
      </c>
      <c r="B163" s="2" t="s">
        <v>28</v>
      </c>
      <c r="C163" s="9">
        <v>2800</v>
      </c>
      <c r="D163" s="2" t="s">
        <v>8</v>
      </c>
      <c r="E163" s="4">
        <f>(9.98+10.98)/2</f>
        <v>10.48</v>
      </c>
    </row>
    <row r="164" spans="1:5" x14ac:dyDescent="0.4">
      <c r="A164" s="1">
        <v>7053</v>
      </c>
      <c r="B164" s="2" t="s">
        <v>29</v>
      </c>
      <c r="C164" s="9">
        <v>3000</v>
      </c>
      <c r="D164" s="2" t="s">
        <v>8</v>
      </c>
      <c r="E164" s="4">
        <f>(21.59+29.99)/2</f>
        <v>25.79</v>
      </c>
    </row>
    <row r="165" spans="1:5" x14ac:dyDescent="0.4">
      <c r="A165" s="1">
        <v>2055</v>
      </c>
      <c r="B165" s="2" t="s">
        <v>30</v>
      </c>
      <c r="C165" s="3">
        <v>2768</v>
      </c>
      <c r="D165" s="2" t="s">
        <v>8</v>
      </c>
      <c r="E165" s="4">
        <f>(15.69+17.49)/2</f>
        <v>16.59</v>
      </c>
    </row>
    <row r="166" spans="1:5" x14ac:dyDescent="0.4">
      <c r="A166" s="1">
        <v>10023</v>
      </c>
      <c r="B166" s="2" t="s">
        <v>30</v>
      </c>
      <c r="C166" s="9">
        <v>2815</v>
      </c>
      <c r="D166" s="2" t="s">
        <v>8</v>
      </c>
      <c r="E166" s="4">
        <f>(11.98+15.58)/2</f>
        <v>13.78</v>
      </c>
    </row>
    <row r="167" spans="1:5" x14ac:dyDescent="0.4">
      <c r="A167" s="1">
        <v>3937</v>
      </c>
      <c r="B167" s="2" t="s">
        <v>30</v>
      </c>
      <c r="C167" s="3">
        <v>2890</v>
      </c>
      <c r="D167" s="2" t="s">
        <v>6</v>
      </c>
      <c r="E167" s="4">
        <f>(20.99+27.69)/2</f>
        <v>24.34</v>
      </c>
    </row>
    <row r="168" spans="1:5" x14ac:dyDescent="0.4">
      <c r="A168" s="1">
        <v>4593</v>
      </c>
      <c r="B168" s="2" t="s">
        <v>30</v>
      </c>
      <c r="C168" s="3">
        <v>2998</v>
      </c>
      <c r="D168" s="2" t="s">
        <v>6</v>
      </c>
      <c r="E168" s="4">
        <f>(26.39+35.99)/2</f>
        <v>31.19</v>
      </c>
    </row>
    <row r="169" spans="1:5" x14ac:dyDescent="0.4">
      <c r="A169" s="1">
        <v>3030</v>
      </c>
      <c r="B169" s="2" t="s">
        <v>30</v>
      </c>
      <c r="C169" s="9">
        <v>2998</v>
      </c>
      <c r="D169" s="2" t="s">
        <v>8</v>
      </c>
      <c r="E169" s="4">
        <f>(24.99+33.99)/2</f>
        <v>29.49</v>
      </c>
    </row>
    <row r="170" spans="1:5" x14ac:dyDescent="0.4">
      <c r="A170" s="1">
        <v>2478</v>
      </c>
      <c r="B170" s="2" t="s">
        <v>30</v>
      </c>
      <c r="C170" s="3">
        <v>3160</v>
      </c>
      <c r="D170" s="2" t="s">
        <v>10</v>
      </c>
      <c r="E170" s="4">
        <f>(35.98+41.98)/2</f>
        <v>38.979999999999997</v>
      </c>
    </row>
    <row r="171" spans="1:5" x14ac:dyDescent="0.4">
      <c r="A171" s="1">
        <v>3378</v>
      </c>
      <c r="B171" s="2" t="s">
        <v>31</v>
      </c>
      <c r="C171" s="9">
        <v>1980</v>
      </c>
      <c r="D171" s="2" t="s">
        <v>8</v>
      </c>
      <c r="E171" s="4">
        <f>(4.99+6.99)/2</f>
        <v>5.99</v>
      </c>
    </row>
    <row r="172" spans="1:5" x14ac:dyDescent="0.4">
      <c r="A172" s="1">
        <v>936</v>
      </c>
      <c r="B172" s="2" t="s">
        <v>31</v>
      </c>
      <c r="C172" s="3">
        <v>2410</v>
      </c>
      <c r="D172" s="2" t="s">
        <v>8</v>
      </c>
      <c r="E172" s="4">
        <v>7.99</v>
      </c>
    </row>
    <row r="173" spans="1:5" x14ac:dyDescent="0.4">
      <c r="A173" s="1">
        <v>4113</v>
      </c>
      <c r="B173" s="2" t="s">
        <v>31</v>
      </c>
      <c r="C173" s="3">
        <v>2700</v>
      </c>
      <c r="D173" s="2" t="s">
        <v>8</v>
      </c>
      <c r="E173" s="4">
        <f>(13.59+15.99)/2</f>
        <v>14.79</v>
      </c>
    </row>
    <row r="174" spans="1:5" x14ac:dyDescent="0.4">
      <c r="A174" s="1">
        <v>1219</v>
      </c>
      <c r="B174" s="2" t="s">
        <v>31</v>
      </c>
      <c r="C174" s="9">
        <v>2700</v>
      </c>
      <c r="D174" s="2" t="s">
        <v>8</v>
      </c>
      <c r="E174" s="4">
        <f>(14.99+15.99)/2</f>
        <v>15.49</v>
      </c>
    </row>
    <row r="175" spans="1:5" x14ac:dyDescent="0.4">
      <c r="A175" s="1">
        <v>7131</v>
      </c>
      <c r="B175" s="2" t="s">
        <v>31</v>
      </c>
      <c r="C175" s="3">
        <v>2900</v>
      </c>
      <c r="D175" s="2" t="s">
        <v>6</v>
      </c>
      <c r="E175" s="4">
        <f>(14.99+20.79)/2</f>
        <v>17.89</v>
      </c>
    </row>
    <row r="176" spans="1:5" x14ac:dyDescent="0.4">
      <c r="A176" s="1">
        <v>3328</v>
      </c>
      <c r="B176" s="2" t="s">
        <v>31</v>
      </c>
      <c r="C176" s="9">
        <v>2900</v>
      </c>
      <c r="D176" s="2" t="s">
        <v>8</v>
      </c>
      <c r="E176" s="4">
        <f>(15.19+16.69)/2</f>
        <v>15.94</v>
      </c>
    </row>
    <row r="177" spans="1:5" x14ac:dyDescent="0.4">
      <c r="A177" s="1">
        <v>2708</v>
      </c>
      <c r="B177" s="2" t="s">
        <v>31</v>
      </c>
      <c r="C177" s="9">
        <v>2900</v>
      </c>
      <c r="D177" s="2" t="s">
        <v>8</v>
      </c>
      <c r="E177" s="4">
        <f>(18.99+22.19)/2</f>
        <v>20.59</v>
      </c>
    </row>
    <row r="178" spans="1:5" x14ac:dyDescent="0.4">
      <c r="A178" s="1">
        <v>5636</v>
      </c>
      <c r="B178" s="2" t="s">
        <v>31</v>
      </c>
      <c r="C178" s="3">
        <v>2940</v>
      </c>
      <c r="D178" s="2" t="s">
        <v>6</v>
      </c>
      <c r="E178" s="4">
        <f>(21.99+28.99)/2</f>
        <v>25.49</v>
      </c>
    </row>
    <row r="179" spans="1:5" x14ac:dyDescent="0.4">
      <c r="A179" s="1">
        <v>643</v>
      </c>
      <c r="B179" s="2" t="s">
        <v>31</v>
      </c>
      <c r="C179" s="3">
        <v>2975</v>
      </c>
      <c r="D179" s="2" t="s">
        <v>6</v>
      </c>
      <c r="E179" s="4">
        <f>(30.08+39.08)/2</f>
        <v>34.58</v>
      </c>
    </row>
    <row r="180" spans="1:5" x14ac:dyDescent="0.4">
      <c r="A180" s="1">
        <v>1820</v>
      </c>
      <c r="B180" s="2" t="s">
        <v>31</v>
      </c>
      <c r="C180" s="3">
        <v>3020</v>
      </c>
      <c r="D180" s="2" t="s">
        <v>8</v>
      </c>
      <c r="E180" s="4">
        <f>(30.08+40.08)/2</f>
        <v>35.08</v>
      </c>
    </row>
    <row r="181" spans="1:5" x14ac:dyDescent="0.4">
      <c r="A181" s="1">
        <v>3232</v>
      </c>
      <c r="B181" s="2" t="s">
        <v>32</v>
      </c>
      <c r="C181" s="3">
        <v>2650</v>
      </c>
      <c r="D181" s="2" t="s">
        <v>8</v>
      </c>
      <c r="E181" s="4">
        <f>(10.58+12.98)/2</f>
        <v>11.78</v>
      </c>
    </row>
    <row r="182" spans="1:5" x14ac:dyDescent="0.4">
      <c r="A182" s="1">
        <v>1516</v>
      </c>
      <c r="B182" s="2" t="s">
        <v>32</v>
      </c>
      <c r="C182" s="9">
        <v>2750</v>
      </c>
      <c r="D182" s="2" t="s">
        <v>8</v>
      </c>
      <c r="E182" s="4">
        <f>(19.3+22.3)/2</f>
        <v>20.8</v>
      </c>
    </row>
    <row r="183" spans="1:5" x14ac:dyDescent="0.4">
      <c r="A183" s="1">
        <v>3031</v>
      </c>
      <c r="B183" s="2" t="s">
        <v>32</v>
      </c>
      <c r="C183" s="9">
        <v>2870</v>
      </c>
      <c r="D183" s="2" t="s">
        <v>8</v>
      </c>
      <c r="E183" s="4">
        <f>(18.98+26.98)/2</f>
        <v>22.98</v>
      </c>
    </row>
    <row r="184" spans="1:5" x14ac:dyDescent="0.4">
      <c r="D184" s="11"/>
      <c r="E184" s="11"/>
    </row>
    <row r="185" spans="1:5" x14ac:dyDescent="0.4">
      <c r="D185" s="11"/>
      <c r="E185" s="11"/>
    </row>
    <row r="186" spans="1:5" x14ac:dyDescent="0.4">
      <c r="D186" s="11"/>
      <c r="E186" s="11"/>
    </row>
    <row r="187" spans="1:5" x14ac:dyDescent="0.4">
      <c r="D187" s="11"/>
      <c r="E187" s="11"/>
    </row>
    <row r="188" spans="1:5" x14ac:dyDescent="0.4">
      <c r="D188" s="11"/>
      <c r="E188" s="11"/>
    </row>
    <row r="189" spans="1:5" x14ac:dyDescent="0.4">
      <c r="D189" s="11"/>
      <c r="E189" s="11"/>
    </row>
    <row r="190" spans="1:5" x14ac:dyDescent="0.4">
      <c r="D190" s="11"/>
      <c r="E190" s="11"/>
    </row>
    <row r="191" spans="1:5" x14ac:dyDescent="0.4">
      <c r="D191" s="11"/>
      <c r="E191" s="11"/>
    </row>
    <row r="192" spans="1:5" x14ac:dyDescent="0.4">
      <c r="D192" s="11"/>
      <c r="E192" s="11"/>
    </row>
    <row r="193" spans="4:5" x14ac:dyDescent="0.4">
      <c r="D193" s="11"/>
      <c r="E193" s="11"/>
    </row>
    <row r="194" spans="4:5" x14ac:dyDescent="0.4">
      <c r="D194" s="11"/>
      <c r="E194" s="11"/>
    </row>
    <row r="195" spans="4:5" x14ac:dyDescent="0.4">
      <c r="D195" s="11"/>
      <c r="E195" s="11"/>
    </row>
    <row r="196" spans="4:5" x14ac:dyDescent="0.4">
      <c r="D196" s="11"/>
      <c r="E196" s="11"/>
    </row>
    <row r="197" spans="4:5" x14ac:dyDescent="0.4">
      <c r="D197" s="11"/>
      <c r="E197" s="11"/>
    </row>
    <row r="198" spans="4:5" x14ac:dyDescent="0.4">
      <c r="D198" s="11"/>
      <c r="E198" s="11"/>
    </row>
    <row r="199" spans="4:5" x14ac:dyDescent="0.4">
      <c r="D199" s="11"/>
      <c r="E199" s="11"/>
    </row>
    <row r="200" spans="4:5" x14ac:dyDescent="0.4">
      <c r="D200" s="11"/>
      <c r="E200" s="11"/>
    </row>
    <row r="201" spans="4:5" x14ac:dyDescent="0.4">
      <c r="D201" s="11"/>
      <c r="E201" s="11"/>
    </row>
    <row r="202" spans="4:5" x14ac:dyDescent="0.4">
      <c r="D202" s="11"/>
      <c r="E202" s="11"/>
    </row>
    <row r="203" spans="4:5" x14ac:dyDescent="0.4">
      <c r="D203" s="11"/>
      <c r="E203" s="11"/>
    </row>
    <row r="204" spans="4:5" x14ac:dyDescent="0.4">
      <c r="D204" s="11"/>
      <c r="E204" s="11"/>
    </row>
    <row r="205" spans="4:5" x14ac:dyDescent="0.4">
      <c r="D205" s="11"/>
      <c r="E205" s="11"/>
    </row>
    <row r="206" spans="4:5" x14ac:dyDescent="0.4">
      <c r="D206" s="11"/>
      <c r="E206" s="11"/>
    </row>
    <row r="207" spans="4:5" x14ac:dyDescent="0.4">
      <c r="D207" s="11"/>
      <c r="E207" s="11"/>
    </row>
    <row r="208" spans="4:5" x14ac:dyDescent="0.4">
      <c r="D208" s="11"/>
      <c r="E208" s="11"/>
    </row>
    <row r="209" spans="4:5" x14ac:dyDescent="0.4">
      <c r="D209" s="11"/>
      <c r="E209" s="11"/>
    </row>
    <row r="210" spans="4:5" x14ac:dyDescent="0.4">
      <c r="D210" s="11"/>
      <c r="E210" s="11"/>
    </row>
    <row r="211" spans="4:5" x14ac:dyDescent="0.4">
      <c r="D211" s="11"/>
      <c r="E211" s="11"/>
    </row>
    <row r="212" spans="4:5" x14ac:dyDescent="0.4">
      <c r="D212" s="11"/>
      <c r="E212" s="11"/>
    </row>
    <row r="213" spans="4:5" x14ac:dyDescent="0.4">
      <c r="D213" s="11"/>
      <c r="E213" s="11"/>
    </row>
    <row r="214" spans="4:5" x14ac:dyDescent="0.4">
      <c r="D214" s="11"/>
      <c r="E214" s="11"/>
    </row>
    <row r="215" spans="4:5" x14ac:dyDescent="0.4">
      <c r="D215" s="11"/>
      <c r="E215" s="11"/>
    </row>
    <row r="216" spans="4:5" x14ac:dyDescent="0.4">
      <c r="D216" s="11"/>
      <c r="E216" s="11"/>
    </row>
    <row r="217" spans="4:5" x14ac:dyDescent="0.4">
      <c r="D217" s="11"/>
      <c r="E217" s="11"/>
    </row>
    <row r="218" spans="4:5" x14ac:dyDescent="0.4">
      <c r="D218" s="11"/>
      <c r="E218" s="11"/>
    </row>
    <row r="219" spans="4:5" x14ac:dyDescent="0.4">
      <c r="D219" s="11"/>
      <c r="E219" s="11"/>
    </row>
    <row r="220" spans="4:5" x14ac:dyDescent="0.4">
      <c r="D220" s="11"/>
      <c r="E220" s="11"/>
    </row>
    <row r="221" spans="4:5" x14ac:dyDescent="0.4">
      <c r="D221" s="11"/>
      <c r="E221" s="11"/>
    </row>
    <row r="222" spans="4:5" x14ac:dyDescent="0.4">
      <c r="D222" s="11"/>
      <c r="E222" s="11"/>
    </row>
    <row r="223" spans="4:5" x14ac:dyDescent="0.4">
      <c r="D223" s="11"/>
      <c r="E223" s="11"/>
    </row>
    <row r="224" spans="4:5" x14ac:dyDescent="0.4">
      <c r="D224" s="11"/>
      <c r="E224" s="11"/>
    </row>
    <row r="225" spans="4:5" x14ac:dyDescent="0.4">
      <c r="D225" s="11"/>
      <c r="E225" s="11"/>
    </row>
    <row r="226" spans="4:5" x14ac:dyDescent="0.4">
      <c r="D226" s="11"/>
      <c r="E226" s="11"/>
    </row>
    <row r="227" spans="4:5" x14ac:dyDescent="0.4">
      <c r="D227" s="11"/>
      <c r="E227" s="11"/>
    </row>
    <row r="228" spans="4:5" x14ac:dyDescent="0.4">
      <c r="D228" s="11"/>
      <c r="E228" s="11"/>
    </row>
    <row r="229" spans="4:5" x14ac:dyDescent="0.4">
      <c r="D229" s="11"/>
      <c r="E229" s="11"/>
    </row>
    <row r="230" spans="4:5" x14ac:dyDescent="0.4">
      <c r="D230" s="11"/>
      <c r="E230" s="11"/>
    </row>
    <row r="231" spans="4:5" x14ac:dyDescent="0.4">
      <c r="D231" s="11"/>
      <c r="E231" s="11"/>
    </row>
    <row r="232" spans="4:5" x14ac:dyDescent="0.4">
      <c r="D232" s="11"/>
      <c r="E232" s="11"/>
    </row>
    <row r="233" spans="4:5" x14ac:dyDescent="0.4">
      <c r="D233" s="11"/>
      <c r="E233" s="11"/>
    </row>
    <row r="234" spans="4:5" x14ac:dyDescent="0.4">
      <c r="D234" s="11"/>
      <c r="E234" s="11"/>
    </row>
    <row r="235" spans="4:5" x14ac:dyDescent="0.4">
      <c r="D235" s="11"/>
      <c r="E235" s="11"/>
    </row>
    <row r="236" spans="4:5" x14ac:dyDescent="0.4">
      <c r="D236" s="11"/>
      <c r="E236" s="11"/>
    </row>
    <row r="237" spans="4:5" x14ac:dyDescent="0.4">
      <c r="D237" s="11"/>
      <c r="E237" s="11"/>
    </row>
    <row r="238" spans="4:5" x14ac:dyDescent="0.4">
      <c r="D238" s="11"/>
      <c r="E238" s="11"/>
    </row>
    <row r="239" spans="4:5" x14ac:dyDescent="0.4">
      <c r="D239" s="11"/>
      <c r="E239" s="11"/>
    </row>
    <row r="240" spans="4:5" x14ac:dyDescent="0.4">
      <c r="D240" s="11"/>
      <c r="E240" s="11"/>
    </row>
    <row r="241" spans="4:5" x14ac:dyDescent="0.4">
      <c r="D241" s="11"/>
      <c r="E241" s="11"/>
    </row>
    <row r="242" spans="4:5" x14ac:dyDescent="0.4">
      <c r="D242" s="11"/>
      <c r="E242" s="11"/>
    </row>
    <row r="243" spans="4:5" x14ac:dyDescent="0.4">
      <c r="D243" s="11"/>
      <c r="E243" s="11"/>
    </row>
    <row r="244" spans="4:5" x14ac:dyDescent="0.4">
      <c r="D244" s="11"/>
      <c r="E244" s="11"/>
    </row>
    <row r="245" spans="4:5" x14ac:dyDescent="0.4">
      <c r="D245" s="11"/>
      <c r="E245" s="11"/>
    </row>
    <row r="246" spans="4:5" x14ac:dyDescent="0.4">
      <c r="D246" s="11"/>
      <c r="E246" s="11"/>
    </row>
    <row r="247" spans="4:5" x14ac:dyDescent="0.4">
      <c r="D247" s="11"/>
      <c r="E247" s="11"/>
    </row>
    <row r="248" spans="4:5" x14ac:dyDescent="0.4">
      <c r="D248" s="11"/>
      <c r="E248" s="11"/>
    </row>
    <row r="249" spans="4:5" x14ac:dyDescent="0.4">
      <c r="D249" s="11"/>
      <c r="E249" s="11"/>
    </row>
    <row r="250" spans="4:5" x14ac:dyDescent="0.4">
      <c r="D250" s="11"/>
      <c r="E250" s="11"/>
    </row>
    <row r="251" spans="4:5" x14ac:dyDescent="0.4">
      <c r="D251" s="11"/>
      <c r="E251" s="11"/>
    </row>
    <row r="252" spans="4:5" x14ac:dyDescent="0.4">
      <c r="D252" s="11"/>
      <c r="E252" s="11"/>
    </row>
    <row r="253" spans="4:5" x14ac:dyDescent="0.4">
      <c r="D253" s="11"/>
      <c r="E253" s="11"/>
    </row>
    <row r="254" spans="4:5" x14ac:dyDescent="0.4">
      <c r="D254" s="11"/>
      <c r="E254" s="11"/>
    </row>
    <row r="255" spans="4:5" x14ac:dyDescent="0.4">
      <c r="D255" s="11"/>
      <c r="E255" s="11"/>
    </row>
    <row r="256" spans="4:5" x14ac:dyDescent="0.4">
      <c r="D256" s="11"/>
      <c r="E256" s="11"/>
    </row>
    <row r="257" spans="4:5" x14ac:dyDescent="0.4">
      <c r="D257" s="11"/>
      <c r="E257" s="11"/>
    </row>
    <row r="258" spans="4:5" x14ac:dyDescent="0.4">
      <c r="D258" s="11"/>
      <c r="E258" s="11"/>
    </row>
    <row r="259" spans="4:5" x14ac:dyDescent="0.4">
      <c r="D259" s="11"/>
      <c r="E259" s="11"/>
    </row>
    <row r="260" spans="4:5" x14ac:dyDescent="0.4">
      <c r="D260" s="11"/>
      <c r="E260" s="11"/>
    </row>
    <row r="261" spans="4:5" x14ac:dyDescent="0.4">
      <c r="D261" s="11"/>
      <c r="E261" s="11"/>
    </row>
    <row r="262" spans="4:5" x14ac:dyDescent="0.4">
      <c r="D262" s="11"/>
      <c r="E262" s="11"/>
    </row>
    <row r="263" spans="4:5" x14ac:dyDescent="0.4">
      <c r="D263" s="11"/>
      <c r="E263" s="11"/>
    </row>
    <row r="264" spans="4:5" x14ac:dyDescent="0.4">
      <c r="D264" s="11"/>
      <c r="E264" s="11"/>
    </row>
    <row r="265" spans="4:5" x14ac:dyDescent="0.4">
      <c r="D265" s="11"/>
      <c r="E265" s="11"/>
    </row>
    <row r="266" spans="4:5" x14ac:dyDescent="0.4">
      <c r="D266" s="11"/>
      <c r="E266" s="11"/>
    </row>
    <row r="267" spans="4:5" x14ac:dyDescent="0.4">
      <c r="D267" s="11"/>
      <c r="E267" s="11"/>
    </row>
    <row r="268" spans="4:5" x14ac:dyDescent="0.4">
      <c r="D268" s="11"/>
      <c r="E268" s="11"/>
    </row>
    <row r="269" spans="4:5" x14ac:dyDescent="0.4">
      <c r="D269" s="11"/>
      <c r="E269" s="11"/>
    </row>
    <row r="270" spans="4:5" x14ac:dyDescent="0.4">
      <c r="D270" s="11"/>
      <c r="E270" s="11"/>
    </row>
    <row r="271" spans="4:5" x14ac:dyDescent="0.4">
      <c r="D271" s="11"/>
      <c r="E271" s="11"/>
    </row>
    <row r="272" spans="4:5" x14ac:dyDescent="0.4">
      <c r="D272" s="11"/>
      <c r="E272" s="11"/>
    </row>
    <row r="273" spans="4:5" x14ac:dyDescent="0.4">
      <c r="D273" s="11"/>
      <c r="E273" s="11"/>
    </row>
    <row r="274" spans="4:5" x14ac:dyDescent="0.4">
      <c r="D274" s="11"/>
      <c r="E274" s="11"/>
    </row>
    <row r="275" spans="4:5" x14ac:dyDescent="0.4">
      <c r="D275" s="11"/>
      <c r="E275" s="11"/>
    </row>
    <row r="276" spans="4:5" x14ac:dyDescent="0.4">
      <c r="D276" s="11"/>
      <c r="E276" s="11"/>
    </row>
    <row r="277" spans="4:5" x14ac:dyDescent="0.4">
      <c r="D277" s="11"/>
      <c r="E277" s="11"/>
    </row>
    <row r="278" spans="4:5" x14ac:dyDescent="0.4">
      <c r="D278" s="11"/>
      <c r="E278" s="11"/>
    </row>
    <row r="279" spans="4:5" x14ac:dyDescent="0.4">
      <c r="D279" s="11"/>
      <c r="E279" s="11"/>
    </row>
    <row r="280" spans="4:5" x14ac:dyDescent="0.4">
      <c r="D280" s="11"/>
      <c r="E280" s="11"/>
    </row>
    <row r="281" spans="4:5" x14ac:dyDescent="0.4">
      <c r="D281" s="11"/>
      <c r="E281" s="11"/>
    </row>
    <row r="282" spans="4:5" x14ac:dyDescent="0.4">
      <c r="D282" s="11"/>
      <c r="E282" s="11"/>
    </row>
    <row r="283" spans="4:5" x14ac:dyDescent="0.4">
      <c r="D283" s="11"/>
      <c r="E283" s="11"/>
    </row>
    <row r="284" spans="4:5" x14ac:dyDescent="0.4">
      <c r="D284" s="11"/>
      <c r="E284" s="11"/>
    </row>
    <row r="285" spans="4:5" x14ac:dyDescent="0.4">
      <c r="D285" s="11"/>
      <c r="E285" s="11"/>
    </row>
    <row r="286" spans="4:5" x14ac:dyDescent="0.4">
      <c r="D286" s="11"/>
      <c r="E286" s="11"/>
    </row>
    <row r="287" spans="4:5" x14ac:dyDescent="0.4">
      <c r="D287" s="11"/>
      <c r="E287" s="11"/>
    </row>
    <row r="288" spans="4:5" x14ac:dyDescent="0.4">
      <c r="D288" s="11"/>
      <c r="E288" s="11"/>
    </row>
    <row r="289" spans="4:5" x14ac:dyDescent="0.4">
      <c r="D289" s="11"/>
      <c r="E289" s="11"/>
    </row>
    <row r="290" spans="4:5" x14ac:dyDescent="0.4">
      <c r="D290" s="11"/>
      <c r="E290" s="11"/>
    </row>
    <row r="291" spans="4:5" x14ac:dyDescent="0.4">
      <c r="D291" s="11"/>
      <c r="E291" s="11"/>
    </row>
    <row r="292" spans="4:5" x14ac:dyDescent="0.4">
      <c r="D292" s="11"/>
      <c r="E292" s="11"/>
    </row>
    <row r="293" spans="4:5" x14ac:dyDescent="0.4">
      <c r="D293" s="11"/>
      <c r="E293" s="11"/>
    </row>
    <row r="294" spans="4:5" x14ac:dyDescent="0.4">
      <c r="D294" s="11"/>
      <c r="E294" s="11"/>
    </row>
    <row r="295" spans="4:5" x14ac:dyDescent="0.4">
      <c r="D295" s="11"/>
      <c r="E295" s="11"/>
    </row>
    <row r="296" spans="4:5" x14ac:dyDescent="0.4">
      <c r="D296" s="11"/>
      <c r="E296" s="11"/>
    </row>
    <row r="297" spans="4:5" x14ac:dyDescent="0.4">
      <c r="D297" s="11"/>
      <c r="E297" s="11"/>
    </row>
    <row r="298" spans="4:5" x14ac:dyDescent="0.4">
      <c r="D298" s="11"/>
      <c r="E298" s="11"/>
    </row>
    <row r="299" spans="4:5" x14ac:dyDescent="0.4">
      <c r="D299" s="11"/>
      <c r="E299" s="11"/>
    </row>
    <row r="300" spans="4:5" x14ac:dyDescent="0.4">
      <c r="D300" s="11"/>
      <c r="E300" s="11"/>
    </row>
    <row r="301" spans="4:5" x14ac:dyDescent="0.4">
      <c r="D301" s="11"/>
      <c r="E301" s="11"/>
    </row>
    <row r="302" spans="4:5" x14ac:dyDescent="0.4">
      <c r="D302" s="11"/>
      <c r="E302" s="11"/>
    </row>
    <row r="303" spans="4:5" x14ac:dyDescent="0.4">
      <c r="D303" s="11"/>
      <c r="E303" s="11"/>
    </row>
    <row r="304" spans="4:5" x14ac:dyDescent="0.4">
      <c r="D304" s="11"/>
      <c r="E304" s="11"/>
    </row>
    <row r="305" spans="4:5" x14ac:dyDescent="0.4">
      <c r="D305" s="11"/>
      <c r="E305" s="11"/>
    </row>
    <row r="306" spans="4:5" x14ac:dyDescent="0.4">
      <c r="D306" s="11"/>
      <c r="E306" s="11"/>
    </row>
    <row r="307" spans="4:5" x14ac:dyDescent="0.4">
      <c r="D307" s="11"/>
      <c r="E307" s="11"/>
    </row>
    <row r="308" spans="4:5" x14ac:dyDescent="0.4">
      <c r="D308" s="11"/>
      <c r="E308" s="11"/>
    </row>
    <row r="309" spans="4:5" x14ac:dyDescent="0.4">
      <c r="D309" s="11"/>
      <c r="E309" s="11"/>
    </row>
    <row r="310" spans="4:5" x14ac:dyDescent="0.4">
      <c r="D310" s="11"/>
      <c r="E310" s="11"/>
    </row>
    <row r="311" spans="4:5" x14ac:dyDescent="0.4">
      <c r="D311" s="11"/>
      <c r="E311" s="11"/>
    </row>
    <row r="312" spans="4:5" x14ac:dyDescent="0.4">
      <c r="D312" s="11"/>
      <c r="E312" s="11"/>
    </row>
    <row r="313" spans="4:5" x14ac:dyDescent="0.4">
      <c r="D313" s="11"/>
      <c r="E313" s="11"/>
    </row>
    <row r="314" spans="4:5" x14ac:dyDescent="0.4">
      <c r="D314" s="11"/>
      <c r="E314" s="11"/>
    </row>
    <row r="315" spans="4:5" x14ac:dyDescent="0.4">
      <c r="D315" s="11"/>
      <c r="E315" s="11"/>
    </row>
    <row r="316" spans="4:5" x14ac:dyDescent="0.4">
      <c r="D316" s="11"/>
      <c r="E316" s="11"/>
    </row>
    <row r="317" spans="4:5" x14ac:dyDescent="0.4">
      <c r="D317" s="11"/>
      <c r="E317" s="11"/>
    </row>
    <row r="318" spans="4:5" x14ac:dyDescent="0.4">
      <c r="D318" s="11"/>
      <c r="E318" s="11"/>
    </row>
    <row r="319" spans="4:5" x14ac:dyDescent="0.4">
      <c r="D319" s="11"/>
      <c r="E319" s="11"/>
    </row>
    <row r="320" spans="4:5" x14ac:dyDescent="0.4">
      <c r="D320" s="11"/>
      <c r="E320" s="11"/>
    </row>
    <row r="321" spans="4:5" x14ac:dyDescent="0.4">
      <c r="D321" s="11"/>
      <c r="E321" s="11"/>
    </row>
    <row r="322" spans="4:5" x14ac:dyDescent="0.4">
      <c r="D322" s="11"/>
      <c r="E322" s="11"/>
    </row>
    <row r="323" spans="4:5" x14ac:dyDescent="0.4">
      <c r="D323" s="11"/>
      <c r="E323" s="11"/>
    </row>
    <row r="324" spans="4:5" x14ac:dyDescent="0.4">
      <c r="D324" s="11"/>
      <c r="E324" s="11"/>
    </row>
    <row r="325" spans="4:5" x14ac:dyDescent="0.4">
      <c r="D325" s="11"/>
      <c r="E325" s="11"/>
    </row>
    <row r="326" spans="4:5" x14ac:dyDescent="0.4">
      <c r="D326" s="11"/>
      <c r="E326" s="11"/>
    </row>
    <row r="327" spans="4:5" x14ac:dyDescent="0.4">
      <c r="D327" s="11"/>
      <c r="E327" s="11"/>
    </row>
    <row r="328" spans="4:5" x14ac:dyDescent="0.4">
      <c r="D328" s="11"/>
      <c r="E328" s="11"/>
    </row>
    <row r="329" spans="4:5" x14ac:dyDescent="0.4">
      <c r="D329" s="11"/>
      <c r="E329" s="11"/>
    </row>
    <row r="330" spans="4:5" x14ac:dyDescent="0.4">
      <c r="D330" s="11"/>
      <c r="E330" s="11"/>
    </row>
    <row r="331" spans="4:5" x14ac:dyDescent="0.4">
      <c r="D331" s="11"/>
      <c r="E331" s="11"/>
    </row>
    <row r="332" spans="4:5" x14ac:dyDescent="0.4">
      <c r="D332" s="11"/>
      <c r="E332" s="11"/>
    </row>
    <row r="333" spans="4:5" x14ac:dyDescent="0.4">
      <c r="D333" s="11"/>
      <c r="E333" s="11"/>
    </row>
    <row r="334" spans="4:5" x14ac:dyDescent="0.4">
      <c r="D334" s="11"/>
      <c r="E334" s="11"/>
    </row>
    <row r="335" spans="4:5" x14ac:dyDescent="0.4">
      <c r="D335" s="11"/>
      <c r="E335" s="11"/>
    </row>
    <row r="336" spans="4:5" x14ac:dyDescent="0.4">
      <c r="D336" s="11"/>
      <c r="E336" s="11"/>
    </row>
    <row r="337" spans="4:5" x14ac:dyDescent="0.4">
      <c r="D337" s="11"/>
      <c r="E337" s="11"/>
    </row>
    <row r="338" spans="4:5" x14ac:dyDescent="0.4">
      <c r="D338" s="11"/>
      <c r="E338" s="11"/>
    </row>
    <row r="339" spans="4:5" x14ac:dyDescent="0.4">
      <c r="D339" s="11"/>
      <c r="E339" s="11"/>
    </row>
    <row r="340" spans="4:5" x14ac:dyDescent="0.4">
      <c r="D340" s="11"/>
      <c r="E340" s="11"/>
    </row>
    <row r="341" spans="4:5" x14ac:dyDescent="0.4">
      <c r="D341" s="11"/>
      <c r="E341" s="11"/>
    </row>
    <row r="342" spans="4:5" x14ac:dyDescent="0.4">
      <c r="D342" s="11"/>
      <c r="E342" s="11"/>
    </row>
    <row r="343" spans="4:5" x14ac:dyDescent="0.4">
      <c r="D343" s="11"/>
      <c r="E343" s="11"/>
    </row>
    <row r="344" spans="4:5" x14ac:dyDescent="0.4">
      <c r="D344" s="11"/>
      <c r="E344" s="11"/>
    </row>
    <row r="345" spans="4:5" x14ac:dyDescent="0.4">
      <c r="D345" s="11"/>
      <c r="E345" s="11"/>
    </row>
  </sheetData>
  <autoFilter ref="A1:E183" xr:uid="{00000000-0009-0000-00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贺明鑫</dc:creator>
  <cp:lastModifiedBy>明鑫 贺</cp:lastModifiedBy>
  <dcterms:created xsi:type="dcterms:W3CDTF">2015-06-05T18:19:00Z</dcterms:created>
  <dcterms:modified xsi:type="dcterms:W3CDTF">2024-12-25T03:03:35Z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0938ea2f</vt:lpwstr>
  </property>
  <property fmtid="{D5CDD505-2E9C-101B-9397-08002B2CF9AE}" pid="3" name="ICV">
    <vt:lpwstr>77A8DBAC4098479CAAC8540DCC810923_13</vt:lpwstr>
  </property>
  <property fmtid="{D5CDD505-2E9C-101B-9397-08002B2CF9AE}" pid="4" name="KSOProductBuildVer">
    <vt:lpwstr>2052-12.1.0.19302</vt:lpwstr>
  </property>
</Properties>
</file>