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phen\Google Drive\School\OSU\CS 325 - Analysis of Algorithms\Assignments\Week 7\"/>
    </mc:Choice>
  </mc:AlternateContent>
  <bookViews>
    <workbookView xWindow="0" yWindow="0" windowWidth="14952" windowHeight="9768"/>
  </bookViews>
  <sheets>
    <sheet name="#1" sheetId="7" r:id="rId1"/>
    <sheet name="#2" sheetId="3" r:id="rId2"/>
    <sheet name="#3" sheetId="6" r:id="rId3"/>
    <sheet name="#4" sheetId="2" r:id="rId4"/>
  </sheets>
  <definedNames>
    <definedName name="solver_adj" localSheetId="0" hidden="1">'#1'!$C$7:$C$23</definedName>
    <definedName name="solver_adj" localSheetId="1" hidden="1">'#2'!$B$20:$E$20</definedName>
    <definedName name="solver_adj" localSheetId="2" hidden="1">'#3'!$A$7:$A$42</definedName>
    <definedName name="solver_adj" localSheetId="3" hidden="1">'#4'!$B$17:$I$17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'#1'!$G$7:$G$14</definedName>
    <definedName name="solver_lhs1" localSheetId="1" hidden="1">'#2'!$B$12</definedName>
    <definedName name="solver_lhs1" localSheetId="2" hidden="1">'#3'!$I$6</definedName>
    <definedName name="solver_lhs1" localSheetId="3" hidden="1">'#4'!$B$6</definedName>
    <definedName name="solver_lhs10" localSheetId="1" hidden="1">'#2'!$B$10</definedName>
    <definedName name="solver_lhs11" localSheetId="1" hidden="1">'#2'!$B$11</definedName>
    <definedName name="solver_lhs2" localSheetId="1" hidden="1">'#2'!$B$13</definedName>
    <definedName name="solver_lhs2" localSheetId="2" hidden="1">'#3'!$I$7</definedName>
    <definedName name="solver_lhs2" localSheetId="3" hidden="1">'#4'!$B$7</definedName>
    <definedName name="solver_lhs3" localSheetId="1" hidden="1">'#2'!$B$14</definedName>
    <definedName name="solver_lhs3" localSheetId="2" hidden="1">'#3'!$I$8</definedName>
    <definedName name="solver_lhs3" localSheetId="3" hidden="1">'#4'!$B$8</definedName>
    <definedName name="solver_lhs4" localSheetId="1" hidden="1">'#2'!$B$15</definedName>
    <definedName name="solver_lhs4" localSheetId="2" hidden="1">'#3'!$I$9</definedName>
    <definedName name="solver_lhs4" localSheetId="3" hidden="1">'#4'!$B$9</definedName>
    <definedName name="solver_lhs5" localSheetId="1" hidden="1">'#2'!$B$16</definedName>
    <definedName name="solver_lhs5" localSheetId="2" hidden="1">'#3'!$I$11:$I$17</definedName>
    <definedName name="solver_lhs5" localSheetId="3" hidden="1">'#4'!$B$10</definedName>
    <definedName name="solver_lhs6" localSheetId="1" hidden="1">'#2'!$B$17</definedName>
    <definedName name="solver_lhs6" localSheetId="3" hidden="1">'#4'!$B$11</definedName>
    <definedName name="solver_lhs7" localSheetId="1" hidden="1">'#2'!$B$6</definedName>
    <definedName name="solver_lhs8" localSheetId="1" hidden="1">'#2'!$B$7</definedName>
    <definedName name="solver_lhs9" localSheetId="1" hidden="1">'#2'!$B$8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11</definedName>
    <definedName name="solver_num" localSheetId="2" hidden="1">5</definedName>
    <definedName name="solver_num" localSheetId="3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'#1'!$B$4</definedName>
    <definedName name="solver_opt" localSheetId="1" hidden="1">'#2'!$B$4</definedName>
    <definedName name="solver_opt" localSheetId="2" hidden="1">'#3'!$B$4</definedName>
    <definedName name="solver_opt" localSheetId="3" hidden="1">'#4'!$B$4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3</definedName>
    <definedName name="solver_rel1" localSheetId="2" hidden="1">1</definedName>
    <definedName name="solver_rel1" localSheetId="3" hidden="1">3</definedName>
    <definedName name="solver_rel10" localSheetId="1" hidden="1">3</definedName>
    <definedName name="solver_rel11" localSheetId="1" hidden="1">1</definedName>
    <definedName name="solver_rel2" localSheetId="1" hidden="1">1</definedName>
    <definedName name="solver_rel2" localSheetId="2" hidden="1">1</definedName>
    <definedName name="solver_rel2" localSheetId="3" hidden="1">3</definedName>
    <definedName name="solver_rel3" localSheetId="1" hidden="1">3</definedName>
    <definedName name="solver_rel3" localSheetId="2" hidden="1">1</definedName>
    <definedName name="solver_rel3" localSheetId="3" hidden="1">1</definedName>
    <definedName name="solver_rel4" localSheetId="1" hidden="1">1</definedName>
    <definedName name="solver_rel4" localSheetId="2" hidden="1">1</definedName>
    <definedName name="solver_rel4" localSheetId="3" hidden="1">3</definedName>
    <definedName name="solver_rel5" localSheetId="1" hidden="1">3</definedName>
    <definedName name="solver_rel5" localSheetId="2" hidden="1">2</definedName>
    <definedName name="solver_rel5" localSheetId="3" hidden="1">1</definedName>
    <definedName name="solver_rel6" localSheetId="1" hidden="1">1</definedName>
    <definedName name="solver_rel6" localSheetId="3" hidden="1">3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0" hidden="1">'#1'!$I$7:$I$14</definedName>
    <definedName name="solver_rhs1" localSheetId="1" hidden="1">'#2'!$D$12</definedName>
    <definedName name="solver_rhs1" localSheetId="2" hidden="1">'#3'!$K$6</definedName>
    <definedName name="solver_rhs1" localSheetId="3" hidden="1">'#4'!$D$6</definedName>
    <definedName name="solver_rhs10" localSheetId="1" hidden="1">'#2'!$D$10</definedName>
    <definedName name="solver_rhs11" localSheetId="1" hidden="1">'#2'!$D$11</definedName>
    <definedName name="solver_rhs2" localSheetId="1" hidden="1">'#2'!$D$13</definedName>
    <definedName name="solver_rhs2" localSheetId="2" hidden="1">'#3'!$K$7</definedName>
    <definedName name="solver_rhs2" localSheetId="3" hidden="1">'#4'!$D$7</definedName>
    <definedName name="solver_rhs3" localSheetId="1" hidden="1">'#2'!$D$14</definedName>
    <definedName name="solver_rhs3" localSheetId="2" hidden="1">'#3'!$K$8</definedName>
    <definedName name="solver_rhs3" localSheetId="3" hidden="1">'#4'!$D$8</definedName>
    <definedName name="solver_rhs4" localSheetId="1" hidden="1">'#2'!$D$15</definedName>
    <definedName name="solver_rhs4" localSheetId="2" hidden="1">'#3'!$K$9</definedName>
    <definedName name="solver_rhs4" localSheetId="3" hidden="1">'#4'!$D$9</definedName>
    <definedName name="solver_rhs5" localSheetId="1" hidden="1">'#2'!$D$16</definedName>
    <definedName name="solver_rhs5" localSheetId="2" hidden="1">'#3'!$K$11:$K$17</definedName>
    <definedName name="solver_rhs5" localSheetId="3" hidden="1">'#4'!$D$10</definedName>
    <definedName name="solver_rhs6" localSheetId="1" hidden="1">'#2'!$D$17</definedName>
    <definedName name="solver_rhs6" localSheetId="3" hidden="1">'#4'!$D$11</definedName>
    <definedName name="solver_rhs7" localSheetId="1" hidden="1">'#2'!$D$6</definedName>
    <definedName name="solver_rhs8" localSheetId="1" hidden="1">'#2'!$D$7</definedName>
    <definedName name="solver_rhs9" localSheetId="1" hidden="1">'#2'!$D$8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1.55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G8" i="7"/>
  <c r="G9" i="7"/>
  <c r="G10" i="7"/>
  <c r="G11" i="7"/>
  <c r="G12" i="7"/>
  <c r="G13" i="7"/>
  <c r="G14" i="7"/>
  <c r="G7" i="7"/>
  <c r="B4" i="7"/>
  <c r="I9" i="6" l="1"/>
  <c r="I8" i="6"/>
  <c r="I7" i="6"/>
  <c r="I6" i="6"/>
  <c r="B4" i="6"/>
  <c r="I17" i="6"/>
  <c r="I16" i="6"/>
  <c r="I15" i="6"/>
  <c r="I14" i="6"/>
  <c r="I13" i="6"/>
  <c r="I12" i="6"/>
  <c r="I11" i="6"/>
  <c r="B4" i="2"/>
  <c r="B11" i="2"/>
  <c r="B10" i="2"/>
  <c r="B9" i="2"/>
  <c r="B8" i="2"/>
  <c r="B7" i="2"/>
  <c r="B6" i="2"/>
  <c r="B23" i="3" l="1"/>
  <c r="B17" i="3"/>
  <c r="B16" i="3"/>
  <c r="B15" i="3"/>
  <c r="B14" i="3"/>
  <c r="B13" i="3"/>
  <c r="B12" i="3"/>
  <c r="B11" i="3"/>
  <c r="B7" i="3"/>
  <c r="B8" i="3"/>
  <c r="B6" i="3"/>
  <c r="B10" i="3"/>
  <c r="E23" i="3" l="1"/>
  <c r="D23" i="3"/>
  <c r="C23" i="3"/>
  <c r="B4" i="3" s="1"/>
</calcChain>
</file>

<file path=xl/sharedStrings.xml><?xml version="1.0" encoding="utf-8"?>
<sst xmlns="http://schemas.openxmlformats.org/spreadsheetml/2006/main" count="360" uniqueCount="131">
  <si>
    <t>&lt;=</t>
  </si>
  <si>
    <t>Objective</t>
  </si>
  <si>
    <t>Min calories</t>
  </si>
  <si>
    <t>Constraint 1</t>
  </si>
  <si>
    <t>Constraint 2</t>
  </si>
  <si>
    <t>Constraint 3</t>
  </si>
  <si>
    <t>Constraint 4</t>
  </si>
  <si>
    <t>Constraint 5</t>
  </si>
  <si>
    <t>at least 15 grams of protein</t>
  </si>
  <si>
    <t>at most 8 grams of fat</t>
  </si>
  <si>
    <t>at least 4 grams of carbohydrates</t>
  </si>
  <si>
    <t>at most 200 milligrams of sodium</t>
  </si>
  <si>
    <t>Constraint 6</t>
  </si>
  <si>
    <t>at least 40% leafy greens by mass</t>
  </si>
  <si>
    <t>Ingredient</t>
  </si>
  <si>
    <t>Energy (Cal)</t>
  </si>
  <si>
    <t>Protein (grams)</t>
  </si>
  <si>
    <t>Fat (grams)</t>
  </si>
  <si>
    <t>Carbohydrate (grams)</t>
  </si>
  <si>
    <t>Sodium (mg)</t>
  </si>
  <si>
    <t>Cost (100g)</t>
  </si>
  <si>
    <t>Tomato</t>
  </si>
  <si>
    <t>Lettuce</t>
  </si>
  <si>
    <t>Spinach</t>
  </si>
  <si>
    <t>Carrot</t>
  </si>
  <si>
    <t>Sunflower Seeds</t>
  </si>
  <si>
    <t>Smoked Tofu</t>
  </si>
  <si>
    <t>Chickpeas</t>
  </si>
  <si>
    <t>Oil</t>
  </si>
  <si>
    <t>The nutritional contents of these ingredients (per 100 grams) and cost are</t>
  </si>
  <si>
    <t>&gt;=</t>
  </si>
  <si>
    <t>at least 2 grams of fat</t>
  </si>
  <si>
    <t>Min Cost</t>
  </si>
  <si>
    <t>Max Profit</t>
  </si>
  <si>
    <t>Labor Cost</t>
  </si>
  <si>
    <t>Silk</t>
  </si>
  <si>
    <t>Polyester</t>
  </si>
  <si>
    <t>Cotton</t>
  </si>
  <si>
    <t>Selling Price</t>
  </si>
  <si>
    <t>Type</t>
  </si>
  <si>
    <t>Blend2</t>
  </si>
  <si>
    <t>Blend1</t>
  </si>
  <si>
    <t xml:space="preserve">Constraint </t>
  </si>
  <si>
    <t>Monthly min Silk</t>
  </si>
  <si>
    <t>Monthly max Silk</t>
  </si>
  <si>
    <t>Monthly min Poly</t>
  </si>
  <si>
    <t>Monthly max Poly</t>
  </si>
  <si>
    <t>Monthly min Blend1</t>
  </si>
  <si>
    <t>Monthly max Blend1</t>
  </si>
  <si>
    <t>Monthly min Blend2</t>
  </si>
  <si>
    <t>Monthly max Blend2</t>
  </si>
  <si>
    <t>Cost per Yard</t>
  </si>
  <si>
    <t>Qty</t>
  </si>
  <si>
    <t>Poly</t>
  </si>
  <si>
    <t>Material Cost</t>
  </si>
  <si>
    <t>Yards per month Silk</t>
  </si>
  <si>
    <t>Yards per month Poly</t>
  </si>
  <si>
    <t>Yards per month Cotton</t>
  </si>
  <si>
    <t>Material in Yards</t>
  </si>
  <si>
    <t>Constraints</t>
  </si>
  <si>
    <t>W1</t>
  </si>
  <si>
    <t>W2</t>
  </si>
  <si>
    <t>W3</t>
  </si>
  <si>
    <t>R1</t>
  </si>
  <si>
    <t>R2</t>
  </si>
  <si>
    <t>R3</t>
  </si>
  <si>
    <t>R4</t>
  </si>
  <si>
    <t>R5</t>
  </si>
  <si>
    <t>R6</t>
  </si>
  <si>
    <t>R7</t>
  </si>
  <si>
    <t>Supply</t>
  </si>
  <si>
    <t>P1</t>
  </si>
  <si>
    <t>P2</t>
  </si>
  <si>
    <t>P3</t>
  </si>
  <si>
    <t>P4</t>
  </si>
  <si>
    <t>Retail</t>
  </si>
  <si>
    <t>P1 Supply</t>
  </si>
  <si>
    <t>P2 Supply</t>
  </si>
  <si>
    <t>P4 Supply</t>
  </si>
  <si>
    <t>P3 Supply</t>
  </si>
  <si>
    <t>Ship</t>
  </si>
  <si>
    <t>From</t>
  </si>
  <si>
    <t>=</t>
  </si>
  <si>
    <t>R1 Demand</t>
  </si>
  <si>
    <t>R2 Demand</t>
  </si>
  <si>
    <t>R3 Demand</t>
  </si>
  <si>
    <t>R4 Demand</t>
  </si>
  <si>
    <t>R5 Demand</t>
  </si>
  <si>
    <t>R6 Demand</t>
  </si>
  <si>
    <t>R7 Demand</t>
  </si>
  <si>
    <t>R Cost</t>
  </si>
  <si>
    <t>W Cost</t>
  </si>
  <si>
    <t>Warehouse</t>
  </si>
  <si>
    <t>To</t>
  </si>
  <si>
    <t>Route</t>
  </si>
  <si>
    <t>Distance</t>
  </si>
  <si>
    <t>Node</t>
  </si>
  <si>
    <t>Netflow</t>
  </si>
  <si>
    <t>Destination</t>
  </si>
  <si>
    <t>A</t>
  </si>
  <si>
    <t>F</t>
  </si>
  <si>
    <t>B</t>
  </si>
  <si>
    <t>C</t>
  </si>
  <si>
    <t>E</t>
  </si>
  <si>
    <t>D</t>
  </si>
  <si>
    <t>G</t>
  </si>
  <si>
    <t>H</t>
  </si>
  <si>
    <t>Min Distance</t>
  </si>
  <si>
    <t>1 = Start</t>
  </si>
  <si>
    <t>-1 = Finish</t>
  </si>
  <si>
    <t>Key</t>
  </si>
  <si>
    <t>PART A</t>
  </si>
  <si>
    <t>Distance from</t>
  </si>
  <si>
    <t>G to C =</t>
  </si>
  <si>
    <t>Part B</t>
  </si>
  <si>
    <t>G to A =</t>
  </si>
  <si>
    <t>G to B =</t>
  </si>
  <si>
    <t>G to D =</t>
  </si>
  <si>
    <t>G to E =</t>
  </si>
  <si>
    <t>G to F =</t>
  </si>
  <si>
    <t>G to H =</t>
  </si>
  <si>
    <t>Optimal Shipping Routes</t>
  </si>
  <si>
    <t>Minimum Cost</t>
  </si>
  <si>
    <t>Answer</t>
  </si>
  <si>
    <t>Optimal number of ties</t>
  </si>
  <si>
    <t>Profit</t>
  </si>
  <si>
    <t>Part A</t>
  </si>
  <si>
    <t>Cost of low calorie salad</t>
  </si>
  <si>
    <t>Calories</t>
  </si>
  <si>
    <t>278.49 </t>
  </si>
  <si>
    <t>Used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</si>
</sst>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D3B45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2" fontId="0" fillId="0" borderId="0" xfId="0" applyNumberFormat="1"/>
    <xf numFmtId="44" fontId="0" fillId="0" borderId="0" xfId="1" applyFont="1"/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/>
    </xf>
    <xf numFmtId="9" fontId="0" fillId="0" borderId="0" xfId="2" applyFont="1"/>
    <xf numFmtId="9" fontId="0" fillId="0" borderId="0" xfId="2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3" fontId="0" fillId="0" borderId="0" xfId="0" applyNumberFormat="1"/>
    <xf numFmtId="6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2" applyNumberFormat="1" applyFont="1"/>
    <xf numFmtId="44" fontId="0" fillId="0" borderId="0" xfId="2" applyNumberFormat="1" applyFont="1"/>
    <xf numFmtId="0" fontId="0" fillId="0" borderId="0" xfId="0" applyAlignment="1">
      <alignment horizontal="center"/>
    </xf>
    <xf numFmtId="44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quotePrefix="1" applyAlignment="1">
      <alignment horizontal="center"/>
    </xf>
    <xf numFmtId="44" fontId="1" fillId="0" borderId="0" xfId="1" applyFont="1"/>
    <xf numFmtId="0" fontId="0" fillId="0" borderId="1" xfId="0" applyBorder="1"/>
    <xf numFmtId="44" fontId="0" fillId="0" borderId="1" xfId="1" applyFont="1" applyBorder="1"/>
    <xf numFmtId="44" fontId="0" fillId="3" borderId="0" xfId="1" applyFont="1" applyFill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quotePrefix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0" xfId="0" applyAlignment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5" xfId="0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6" fontId="0" fillId="0" borderId="11" xfId="0" applyNumberForma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3" fontId="0" fillId="0" borderId="12" xfId="0" applyNumberFormat="1" applyFill="1" applyBorder="1" applyAlignment="1">
      <alignment horizontal="center"/>
    </xf>
    <xf numFmtId="44" fontId="0" fillId="0" borderId="13" xfId="1" applyFont="1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5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4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Fill="1" applyBorder="1" applyAlignment="1">
      <alignment horizontal="left"/>
    </xf>
    <xf numFmtId="7" fontId="0" fillId="0" borderId="11" xfId="1" applyNumberFormat="1" applyFont="1" applyFill="1" applyBorder="1" applyAlignment="1">
      <alignment horizontal="right"/>
    </xf>
    <xf numFmtId="6" fontId="0" fillId="0" borderId="11" xfId="0" applyNumberFormat="1" applyFill="1" applyBorder="1" applyAlignment="1">
      <alignment horizontal="left"/>
    </xf>
    <xf numFmtId="4" fontId="0" fillId="0" borderId="11" xfId="0" applyNumberFormat="1" applyFill="1" applyBorder="1" applyAlignment="1">
      <alignment horizontal="right"/>
    </xf>
    <xf numFmtId="2" fontId="0" fillId="2" borderId="7" xfId="0" applyNumberFormat="1" applyFill="1" applyBorder="1"/>
    <xf numFmtId="2" fontId="2" fillId="2" borderId="8" xfId="0" applyNumberFormat="1" applyFon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16" xfId="0" applyBorder="1"/>
    <xf numFmtId="0" fontId="0" fillId="0" borderId="17" xfId="0" applyBorder="1"/>
    <xf numFmtId="4" fontId="0" fillId="0" borderId="13" xfId="0" applyNumberForma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"/>
  <sheetViews>
    <sheetView tabSelected="1" topLeftCell="A13" workbookViewId="0">
      <selection activeCell="U6" sqref="U6"/>
    </sheetView>
  </sheetViews>
  <sheetFormatPr defaultRowHeight="14.4" x14ac:dyDescent="0.3"/>
  <cols>
    <col min="2" max="2" width="11.44140625" bestFit="1" customWidth="1"/>
    <col min="6" max="6" width="5.44140625" bestFit="1" customWidth="1"/>
    <col min="7" max="7" width="7.6640625" bestFit="1" customWidth="1"/>
    <col min="8" max="8" width="2" bestFit="1" customWidth="1"/>
    <col min="9" max="9" width="10.33203125" bestFit="1" customWidth="1"/>
  </cols>
  <sheetData>
    <row r="1" spans="1:10" x14ac:dyDescent="0.3">
      <c r="A1" t="s">
        <v>130</v>
      </c>
    </row>
    <row r="3" spans="1:10" x14ac:dyDescent="0.3">
      <c r="B3" t="s">
        <v>107</v>
      </c>
    </row>
    <row r="4" spans="1:10" x14ac:dyDescent="0.3">
      <c r="A4" t="s">
        <v>1</v>
      </c>
      <c r="B4" s="21">
        <f>+SUMPRODUCT($D$7:$D$23,$C$7:$C$23)</f>
        <v>3</v>
      </c>
    </row>
    <row r="5" spans="1:10" ht="15" thickBot="1" x14ac:dyDescent="0.35">
      <c r="F5" s="73" t="s">
        <v>59</v>
      </c>
      <c r="G5" s="73"/>
      <c r="H5" s="73"/>
      <c r="I5" s="73"/>
    </row>
    <row r="6" spans="1:10" ht="15" thickBot="1" x14ac:dyDescent="0.35">
      <c r="A6" s="28" t="s">
        <v>81</v>
      </c>
      <c r="B6" s="28" t="s">
        <v>93</v>
      </c>
      <c r="C6" s="37" t="s">
        <v>94</v>
      </c>
      <c r="D6" s="28" t="s">
        <v>95</v>
      </c>
      <c r="F6" s="28" t="s">
        <v>96</v>
      </c>
      <c r="G6" s="25" t="s">
        <v>97</v>
      </c>
      <c r="H6" s="25"/>
      <c r="I6" s="32" t="s">
        <v>98</v>
      </c>
      <c r="J6" s="31" t="s">
        <v>110</v>
      </c>
    </row>
    <row r="7" spans="1:10" x14ac:dyDescent="0.3">
      <c r="A7" s="9" t="s">
        <v>99</v>
      </c>
      <c r="B7" s="9" t="s">
        <v>100</v>
      </c>
      <c r="C7" s="38">
        <v>0</v>
      </c>
      <c r="D7" s="9">
        <v>10</v>
      </c>
      <c r="F7" s="9" t="s">
        <v>99</v>
      </c>
      <c r="G7" s="9">
        <f>+IF(I7=1, SUMIF($A$7:$A$23, F7, $C$7:$C$23), IF(I7=-1, -SUMIF($B$7:$B$23, F7, $C$7:$C$23), SUMIF($A$7:$A$23, F7, $C$7:$C$23)-SUMIF($B$7:$B$23, F7, $C$7:$C$23)))</f>
        <v>0</v>
      </c>
      <c r="H7" s="23" t="s">
        <v>82</v>
      </c>
      <c r="I7" s="9">
        <v>0</v>
      </c>
      <c r="J7" s="29" t="s">
        <v>108</v>
      </c>
    </row>
    <row r="8" spans="1:10" ht="15" thickBot="1" x14ac:dyDescent="0.35">
      <c r="A8" s="9" t="s">
        <v>99</v>
      </c>
      <c r="B8" s="9" t="s">
        <v>101</v>
      </c>
      <c r="C8" s="39">
        <v>0</v>
      </c>
      <c r="D8" s="9">
        <v>8</v>
      </c>
      <c r="F8" s="9" t="s">
        <v>101</v>
      </c>
      <c r="G8" s="9">
        <f t="shared" ref="G8:G14" si="0">+IF(I8=1, SUMIF($A$7:$A$23, F8, $C$7:$C$23), IF(I8=-1, -SUMIF($B$7:$B$23, F8, $C$7:$C$23), SUMIF($A$7:$A$23, F8, $C$7:$C$23)-SUMIF($B$7:$B$23, F8, $C$7:$C$23)))</f>
        <v>0</v>
      </c>
      <c r="H8" s="23" t="s">
        <v>82</v>
      </c>
      <c r="I8" s="9">
        <v>0</v>
      </c>
      <c r="J8" s="30" t="s">
        <v>109</v>
      </c>
    </row>
    <row r="9" spans="1:10" x14ac:dyDescent="0.3">
      <c r="A9" s="9" t="s">
        <v>101</v>
      </c>
      <c r="B9" s="9" t="s">
        <v>102</v>
      </c>
      <c r="C9" s="39">
        <v>0</v>
      </c>
      <c r="D9" s="9">
        <v>4</v>
      </c>
      <c r="F9" s="9" t="s">
        <v>102</v>
      </c>
      <c r="G9" s="9">
        <f t="shared" si="0"/>
        <v>0</v>
      </c>
      <c r="H9" s="23" t="s">
        <v>82</v>
      </c>
      <c r="I9" s="9">
        <v>0</v>
      </c>
    </row>
    <row r="10" spans="1:10" x14ac:dyDescent="0.3">
      <c r="A10" s="9" t="s">
        <v>101</v>
      </c>
      <c r="B10" s="9" t="s">
        <v>103</v>
      </c>
      <c r="C10" s="39">
        <v>0</v>
      </c>
      <c r="D10" s="9">
        <v>10</v>
      </c>
      <c r="F10" s="9" t="s">
        <v>104</v>
      </c>
      <c r="G10" s="9">
        <f t="shared" si="0"/>
        <v>0</v>
      </c>
      <c r="H10" s="23" t="s">
        <v>82</v>
      </c>
      <c r="I10" s="9">
        <v>0</v>
      </c>
    </row>
    <row r="11" spans="1:10" x14ac:dyDescent="0.3">
      <c r="A11" s="9" t="s">
        <v>102</v>
      </c>
      <c r="B11" s="9" t="s">
        <v>104</v>
      </c>
      <c r="C11" s="39">
        <v>0</v>
      </c>
      <c r="D11" s="9">
        <v>3</v>
      </c>
      <c r="F11" s="9" t="s">
        <v>103</v>
      </c>
      <c r="G11" s="9">
        <f t="shared" si="0"/>
        <v>0</v>
      </c>
      <c r="H11" s="23" t="s">
        <v>82</v>
      </c>
      <c r="I11" s="9">
        <v>0</v>
      </c>
    </row>
    <row r="12" spans="1:10" x14ac:dyDescent="0.3">
      <c r="A12" s="9" t="s">
        <v>104</v>
      </c>
      <c r="B12" s="9" t="s">
        <v>103</v>
      </c>
      <c r="C12" s="39">
        <v>0</v>
      </c>
      <c r="D12" s="9">
        <v>25</v>
      </c>
      <c r="F12" s="9" t="s">
        <v>100</v>
      </c>
      <c r="G12" s="9">
        <f t="shared" si="0"/>
        <v>0</v>
      </c>
      <c r="H12" s="23" t="s">
        <v>82</v>
      </c>
      <c r="I12" s="9">
        <v>0</v>
      </c>
    </row>
    <row r="13" spans="1:10" x14ac:dyDescent="0.3">
      <c r="A13" s="9" t="s">
        <v>104</v>
      </c>
      <c r="B13" s="9" t="s">
        <v>100</v>
      </c>
      <c r="C13" s="39">
        <v>0</v>
      </c>
      <c r="D13" s="9">
        <v>18</v>
      </c>
      <c r="F13" s="9" t="s">
        <v>105</v>
      </c>
      <c r="G13" s="9">
        <f t="shared" si="0"/>
        <v>1</v>
      </c>
      <c r="H13" s="23" t="s">
        <v>82</v>
      </c>
      <c r="I13" s="9">
        <v>1</v>
      </c>
    </row>
    <row r="14" spans="1:10" x14ac:dyDescent="0.3">
      <c r="A14" s="9" t="s">
        <v>103</v>
      </c>
      <c r="B14" s="9" t="s">
        <v>104</v>
      </c>
      <c r="C14" s="39">
        <v>0</v>
      </c>
      <c r="D14" s="9">
        <v>9</v>
      </c>
      <c r="F14" s="9" t="s">
        <v>106</v>
      </c>
      <c r="G14" s="9">
        <f t="shared" si="0"/>
        <v>-1</v>
      </c>
      <c r="H14" s="23" t="s">
        <v>82</v>
      </c>
      <c r="I14" s="9">
        <v>-1</v>
      </c>
    </row>
    <row r="15" spans="1:10" x14ac:dyDescent="0.3">
      <c r="A15" s="9" t="s">
        <v>103</v>
      </c>
      <c r="B15" s="9" t="s">
        <v>105</v>
      </c>
      <c r="C15" s="39">
        <v>0</v>
      </c>
      <c r="D15" s="9">
        <v>7</v>
      </c>
      <c r="G15" s="9"/>
    </row>
    <row r="16" spans="1:10" x14ac:dyDescent="0.3">
      <c r="A16" s="9" t="s">
        <v>100</v>
      </c>
      <c r="B16" s="9" t="s">
        <v>99</v>
      </c>
      <c r="C16" s="39">
        <v>0</v>
      </c>
      <c r="D16" s="9">
        <v>5</v>
      </c>
    </row>
    <row r="17" spans="1:4" x14ac:dyDescent="0.3">
      <c r="A17" s="9" t="s">
        <v>100</v>
      </c>
      <c r="B17" s="9" t="s">
        <v>101</v>
      </c>
      <c r="C17" s="39">
        <v>0</v>
      </c>
      <c r="D17" s="9">
        <v>7</v>
      </c>
    </row>
    <row r="18" spans="1:4" x14ac:dyDescent="0.3">
      <c r="A18" s="9" t="s">
        <v>100</v>
      </c>
      <c r="B18" s="9" t="s">
        <v>102</v>
      </c>
      <c r="C18" s="39">
        <v>0</v>
      </c>
      <c r="D18" s="9">
        <v>3</v>
      </c>
    </row>
    <row r="19" spans="1:4" x14ac:dyDescent="0.3">
      <c r="A19" s="9" t="s">
        <v>100</v>
      </c>
      <c r="B19" s="9" t="s">
        <v>103</v>
      </c>
      <c r="C19" s="39">
        <v>0</v>
      </c>
      <c r="D19" s="9">
        <v>2</v>
      </c>
    </row>
    <row r="20" spans="1:4" x14ac:dyDescent="0.3">
      <c r="A20" s="9" t="s">
        <v>105</v>
      </c>
      <c r="B20" s="9" t="s">
        <v>104</v>
      </c>
      <c r="C20" s="39">
        <v>0</v>
      </c>
      <c r="D20" s="9">
        <v>2</v>
      </c>
    </row>
    <row r="21" spans="1:4" x14ac:dyDescent="0.3">
      <c r="A21" s="9" t="s">
        <v>105</v>
      </c>
      <c r="B21" s="9" t="s">
        <v>106</v>
      </c>
      <c r="C21" s="39">
        <v>1</v>
      </c>
      <c r="D21" s="9">
        <v>3</v>
      </c>
    </row>
    <row r="22" spans="1:4" x14ac:dyDescent="0.3">
      <c r="A22" s="9" t="s">
        <v>106</v>
      </c>
      <c r="B22" s="9" t="s">
        <v>99</v>
      </c>
      <c r="C22" s="39">
        <v>0</v>
      </c>
      <c r="D22" s="9">
        <v>4</v>
      </c>
    </row>
    <row r="23" spans="1:4" ht="15" thickBot="1" x14ac:dyDescent="0.35">
      <c r="A23" s="9" t="s">
        <v>106</v>
      </c>
      <c r="B23" s="9" t="s">
        <v>101</v>
      </c>
      <c r="C23" s="40">
        <v>0</v>
      </c>
      <c r="D23" s="9">
        <v>9</v>
      </c>
    </row>
    <row r="24" spans="1:4" ht="15" thickBot="1" x14ac:dyDescent="0.35"/>
    <row r="25" spans="1:4" ht="18.600000000000001" thickBot="1" x14ac:dyDescent="0.4">
      <c r="A25" s="74" t="s">
        <v>123</v>
      </c>
      <c r="B25" s="75"/>
      <c r="C25" s="76"/>
    </row>
    <row r="26" spans="1:4" x14ac:dyDescent="0.3">
      <c r="A26" s="54" t="s">
        <v>111</v>
      </c>
      <c r="B26" s="55"/>
      <c r="C26" s="46"/>
    </row>
    <row r="27" spans="1:4" x14ac:dyDescent="0.3">
      <c r="A27" s="56" t="s">
        <v>112</v>
      </c>
      <c r="B27" s="55"/>
      <c r="C27" s="46"/>
    </row>
    <row r="28" spans="1:4" x14ac:dyDescent="0.3">
      <c r="A28" s="45"/>
      <c r="B28" s="57" t="s">
        <v>113</v>
      </c>
      <c r="C28" s="58">
        <v>16</v>
      </c>
    </row>
    <row r="29" spans="1:4" x14ac:dyDescent="0.3">
      <c r="A29" s="45"/>
      <c r="B29" s="55"/>
      <c r="C29" s="46"/>
    </row>
    <row r="30" spans="1:4" x14ac:dyDescent="0.3">
      <c r="A30" s="45" t="s">
        <v>114</v>
      </c>
      <c r="B30" s="55"/>
      <c r="C30" s="46"/>
    </row>
    <row r="31" spans="1:4" x14ac:dyDescent="0.3">
      <c r="A31" s="56" t="s">
        <v>112</v>
      </c>
      <c r="B31" s="55"/>
      <c r="C31" s="46"/>
    </row>
    <row r="32" spans="1:4" x14ac:dyDescent="0.3">
      <c r="A32" s="45"/>
      <c r="B32" s="57" t="s">
        <v>115</v>
      </c>
      <c r="C32" s="58">
        <v>7</v>
      </c>
    </row>
    <row r="33" spans="1:3" x14ac:dyDescent="0.3">
      <c r="A33" s="45"/>
      <c r="B33" s="57" t="s">
        <v>116</v>
      </c>
      <c r="C33" s="58">
        <v>12</v>
      </c>
    </row>
    <row r="34" spans="1:3" x14ac:dyDescent="0.3">
      <c r="A34" s="45"/>
      <c r="B34" s="57" t="s">
        <v>117</v>
      </c>
      <c r="C34" s="58">
        <v>2</v>
      </c>
    </row>
    <row r="35" spans="1:3" x14ac:dyDescent="0.3">
      <c r="A35" s="45"/>
      <c r="B35" s="57" t="s">
        <v>118</v>
      </c>
      <c r="C35" s="58">
        <v>19</v>
      </c>
    </row>
    <row r="36" spans="1:3" x14ac:dyDescent="0.3">
      <c r="A36" s="45"/>
      <c r="B36" s="57" t="s">
        <v>119</v>
      </c>
      <c r="C36" s="58">
        <v>17</v>
      </c>
    </row>
    <row r="37" spans="1:3" ht="15" thickBot="1" x14ac:dyDescent="0.35">
      <c r="A37" s="59"/>
      <c r="B37" s="60" t="s">
        <v>120</v>
      </c>
      <c r="C37" s="61">
        <v>3</v>
      </c>
    </row>
  </sheetData>
  <mergeCells count="2">
    <mergeCell ref="F5:I5"/>
    <mergeCell ref="A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17" workbookViewId="0">
      <selection activeCell="L14" sqref="L14"/>
    </sheetView>
  </sheetViews>
  <sheetFormatPr defaultRowHeight="14.4" x14ac:dyDescent="0.3"/>
  <cols>
    <col min="1" max="1" width="16" bestFit="1" customWidth="1"/>
    <col min="2" max="2" width="12.109375" bestFit="1" customWidth="1"/>
    <col min="3" max="3" width="13.44140625" customWidth="1"/>
    <col min="5" max="5" width="13.44140625" customWidth="1"/>
    <col min="7" max="7" width="11.77734375" customWidth="1"/>
  </cols>
  <sheetData>
    <row r="1" spans="1:8" x14ac:dyDescent="0.3">
      <c r="A1" t="s">
        <v>130</v>
      </c>
    </row>
    <row r="3" spans="1:8" x14ac:dyDescent="0.3">
      <c r="B3" t="s">
        <v>33</v>
      </c>
    </row>
    <row r="4" spans="1:8" x14ac:dyDescent="0.3">
      <c r="A4" t="s">
        <v>1</v>
      </c>
      <c r="B4" s="20">
        <f>+SUMPRODUCT(B20:E20,B21:E21)-SUMPRODUCT(B23:E23)-SUMPRODUCT(B20:E20,B24:E24)</f>
        <v>136515.79</v>
      </c>
    </row>
    <row r="6" spans="1:8" x14ac:dyDescent="0.3">
      <c r="A6" t="s">
        <v>42</v>
      </c>
      <c r="B6">
        <f>+SUMPRODUCT($B$20:$E$20,B27:E27)</f>
        <v>875</v>
      </c>
      <c r="C6" s="9" t="s">
        <v>0</v>
      </c>
      <c r="D6" s="8">
        <v>1000</v>
      </c>
      <c r="E6" s="33" t="s">
        <v>55</v>
      </c>
      <c r="F6" s="33"/>
      <c r="G6" s="33"/>
      <c r="H6" s="33"/>
    </row>
    <row r="7" spans="1:8" x14ac:dyDescent="0.3">
      <c r="A7" t="s">
        <v>42</v>
      </c>
      <c r="B7">
        <f t="shared" ref="B7:B8" si="0">+SUMPRODUCT($B$20:$E$20,B28:E28)</f>
        <v>2000.0000000000002</v>
      </c>
      <c r="C7" s="9" t="s">
        <v>0</v>
      </c>
      <c r="D7" s="8">
        <v>2000</v>
      </c>
      <c r="E7" s="33" t="s">
        <v>56</v>
      </c>
      <c r="F7" s="33"/>
      <c r="G7" s="33"/>
      <c r="H7" s="33"/>
    </row>
    <row r="8" spans="1:8" x14ac:dyDescent="0.3">
      <c r="A8" t="s">
        <v>42</v>
      </c>
      <c r="B8">
        <f t="shared" si="0"/>
        <v>1250</v>
      </c>
      <c r="C8" s="9" t="s">
        <v>0</v>
      </c>
      <c r="D8" s="8">
        <v>1250</v>
      </c>
      <c r="E8" s="33" t="s">
        <v>57</v>
      </c>
      <c r="F8" s="33"/>
      <c r="G8" s="33"/>
      <c r="H8" s="33"/>
    </row>
    <row r="9" spans="1:8" x14ac:dyDescent="0.3">
      <c r="C9" s="9"/>
      <c r="D9" s="10"/>
      <c r="E9" s="33"/>
      <c r="F9" s="33"/>
      <c r="G9" s="33"/>
      <c r="H9" s="33"/>
    </row>
    <row r="10" spans="1:8" x14ac:dyDescent="0.3">
      <c r="A10" t="s">
        <v>42</v>
      </c>
      <c r="B10">
        <f>+B20</f>
        <v>7000</v>
      </c>
      <c r="C10" s="9" t="s">
        <v>30</v>
      </c>
      <c r="D10" s="8">
        <v>6000</v>
      </c>
      <c r="E10" s="33" t="s">
        <v>43</v>
      </c>
      <c r="F10" s="33"/>
      <c r="G10" s="33"/>
      <c r="H10" s="33"/>
    </row>
    <row r="11" spans="1:8" x14ac:dyDescent="0.3">
      <c r="A11" t="s">
        <v>42</v>
      </c>
      <c r="B11">
        <f>+B20</f>
        <v>7000</v>
      </c>
      <c r="C11" s="9" t="s">
        <v>0</v>
      </c>
      <c r="D11" s="8">
        <v>7000</v>
      </c>
      <c r="E11" s="77" t="s">
        <v>44</v>
      </c>
      <c r="F11" s="77"/>
      <c r="G11" s="33"/>
      <c r="H11" s="33"/>
    </row>
    <row r="12" spans="1:8" x14ac:dyDescent="0.3">
      <c r="A12" t="s">
        <v>42</v>
      </c>
      <c r="B12">
        <f>+C20</f>
        <v>13625.000000000002</v>
      </c>
      <c r="C12" s="9" t="s">
        <v>30</v>
      </c>
      <c r="D12" s="8">
        <v>10000</v>
      </c>
      <c r="E12" s="77" t="s">
        <v>45</v>
      </c>
      <c r="F12" s="77"/>
      <c r="G12" s="33"/>
      <c r="H12" s="33"/>
    </row>
    <row r="13" spans="1:8" x14ac:dyDescent="0.3">
      <c r="A13" t="s">
        <v>42</v>
      </c>
      <c r="B13">
        <f>+C20</f>
        <v>13625.000000000002</v>
      </c>
      <c r="C13" s="9" t="s">
        <v>0</v>
      </c>
      <c r="D13" s="8">
        <v>14000</v>
      </c>
      <c r="E13" s="77" t="s">
        <v>46</v>
      </c>
      <c r="F13" s="77"/>
      <c r="G13" s="33"/>
      <c r="H13" s="33"/>
    </row>
    <row r="14" spans="1:8" x14ac:dyDescent="0.3">
      <c r="A14" t="s">
        <v>42</v>
      </c>
      <c r="B14">
        <f>+D20</f>
        <v>13099.999999999998</v>
      </c>
      <c r="C14" s="9" t="s">
        <v>30</v>
      </c>
      <c r="D14" s="8">
        <v>13000</v>
      </c>
      <c r="E14" s="77" t="s">
        <v>47</v>
      </c>
      <c r="F14" s="77"/>
      <c r="G14" s="33"/>
      <c r="H14" s="33"/>
    </row>
    <row r="15" spans="1:8" x14ac:dyDescent="0.3">
      <c r="A15" t="s">
        <v>42</v>
      </c>
      <c r="B15">
        <f>+D20</f>
        <v>13099.999999999998</v>
      </c>
      <c r="C15" s="9" t="s">
        <v>0</v>
      </c>
      <c r="D15" s="8">
        <v>16000</v>
      </c>
      <c r="E15" s="77" t="s">
        <v>48</v>
      </c>
      <c r="F15" s="77"/>
      <c r="G15" s="33"/>
      <c r="H15" s="33"/>
    </row>
    <row r="16" spans="1:8" x14ac:dyDescent="0.3">
      <c r="A16" t="s">
        <v>42</v>
      </c>
      <c r="B16" s="12">
        <f>+E20</f>
        <v>8500</v>
      </c>
      <c r="C16" s="9" t="s">
        <v>30</v>
      </c>
      <c r="D16" s="8">
        <v>6000</v>
      </c>
      <c r="E16" s="77" t="s">
        <v>49</v>
      </c>
      <c r="F16" s="77"/>
      <c r="G16" s="33"/>
      <c r="H16" s="33"/>
    </row>
    <row r="17" spans="1:8" x14ac:dyDescent="0.3">
      <c r="A17" t="s">
        <v>42</v>
      </c>
      <c r="B17" s="12">
        <f>+E20</f>
        <v>8500</v>
      </c>
      <c r="C17" s="9" t="s">
        <v>0</v>
      </c>
      <c r="D17" s="8">
        <v>8500</v>
      </c>
      <c r="E17" s="77" t="s">
        <v>50</v>
      </c>
      <c r="F17" s="77"/>
      <c r="G17" s="33"/>
      <c r="H17" s="33"/>
    </row>
    <row r="18" spans="1:8" x14ac:dyDescent="0.3">
      <c r="D18" s="8"/>
      <c r="E18" s="8"/>
      <c r="F18" s="8"/>
      <c r="G18" s="8"/>
      <c r="H18" s="8"/>
    </row>
    <row r="19" spans="1:8" ht="15" thickBot="1" x14ac:dyDescent="0.35">
      <c r="A19" s="13" t="s">
        <v>39</v>
      </c>
      <c r="B19" s="7" t="s">
        <v>35</v>
      </c>
      <c r="C19" s="7" t="s">
        <v>36</v>
      </c>
      <c r="D19" s="15" t="s">
        <v>41</v>
      </c>
      <c r="E19" s="16" t="s">
        <v>40</v>
      </c>
      <c r="F19" s="8"/>
      <c r="G19" s="8"/>
      <c r="H19" s="8"/>
    </row>
    <row r="20" spans="1:8" ht="15" thickBot="1" x14ac:dyDescent="0.35">
      <c r="A20" s="13" t="s">
        <v>52</v>
      </c>
      <c r="B20" s="34">
        <v>7000</v>
      </c>
      <c r="C20" s="35">
        <v>13625.000000000002</v>
      </c>
      <c r="D20" s="35">
        <v>13099.999999999998</v>
      </c>
      <c r="E20" s="36">
        <v>8500</v>
      </c>
      <c r="F20" s="8"/>
      <c r="G20" s="8"/>
      <c r="H20" s="8"/>
    </row>
    <row r="21" spans="1:8" x14ac:dyDescent="0.3">
      <c r="A21" s="14" t="s">
        <v>38</v>
      </c>
      <c r="B21" s="2">
        <v>6.7</v>
      </c>
      <c r="C21" s="2">
        <v>3.55</v>
      </c>
      <c r="D21" s="2">
        <v>4.3099999999999996</v>
      </c>
      <c r="E21" s="2">
        <v>4.8099999999999996</v>
      </c>
      <c r="F21" s="8"/>
      <c r="G21" s="8"/>
      <c r="H21" s="8"/>
    </row>
    <row r="22" spans="1:8" x14ac:dyDescent="0.3">
      <c r="A22" t="s">
        <v>51</v>
      </c>
      <c r="B22" s="2">
        <v>20</v>
      </c>
      <c r="C22" s="2">
        <v>6</v>
      </c>
      <c r="D22" s="2">
        <v>7.5</v>
      </c>
      <c r="E22" s="2">
        <v>8.1</v>
      </c>
      <c r="F22" s="8"/>
      <c r="G22" s="8"/>
      <c r="H22" s="8"/>
    </row>
    <row r="23" spans="1:8" x14ac:dyDescent="0.3">
      <c r="A23" s="17" t="s">
        <v>54</v>
      </c>
      <c r="B23" s="18">
        <f>+(B20*B27)*B22</f>
        <v>17500</v>
      </c>
      <c r="C23" s="18">
        <f>+(C20*C28)*C22</f>
        <v>6540.0000000000018</v>
      </c>
      <c r="D23" s="18">
        <f>+(D20*D28*D29)*D22</f>
        <v>245.625</v>
      </c>
      <c r="E23" s="18">
        <f>+(E20*E28*E29)*E22</f>
        <v>144.58500000000001</v>
      </c>
      <c r="F23" s="17"/>
      <c r="G23" s="17"/>
      <c r="H23" s="8"/>
    </row>
    <row r="24" spans="1:8" x14ac:dyDescent="0.3">
      <c r="A24" s="17" t="s">
        <v>34</v>
      </c>
      <c r="B24" s="17">
        <v>0.75</v>
      </c>
      <c r="C24" s="17">
        <v>0.75</v>
      </c>
      <c r="D24" s="17">
        <v>0.75</v>
      </c>
      <c r="E24" s="17">
        <v>0.75</v>
      </c>
      <c r="F24" s="17"/>
      <c r="G24" s="17"/>
      <c r="H24" s="8"/>
    </row>
    <row r="25" spans="1:8" x14ac:dyDescent="0.3">
      <c r="A25" s="17"/>
      <c r="B25" s="17"/>
      <c r="C25" s="17"/>
      <c r="D25" s="17"/>
      <c r="E25" s="17"/>
      <c r="F25" s="17"/>
      <c r="G25" s="17"/>
      <c r="H25" s="8"/>
    </row>
    <row r="26" spans="1:8" x14ac:dyDescent="0.3">
      <c r="A26" s="78" t="s">
        <v>58</v>
      </c>
      <c r="B26" s="78"/>
      <c r="C26" s="78"/>
      <c r="D26" s="78"/>
      <c r="E26" s="78"/>
      <c r="F26" s="17"/>
      <c r="G26" s="17"/>
      <c r="H26" s="8"/>
    </row>
    <row r="27" spans="1:8" x14ac:dyDescent="0.3">
      <c r="A27" s="17" t="s">
        <v>35</v>
      </c>
      <c r="B27" s="17">
        <v>0.125</v>
      </c>
      <c r="C27" s="17"/>
      <c r="D27" s="17"/>
      <c r="E27" s="17"/>
      <c r="F27" s="17"/>
      <c r="G27" s="17"/>
      <c r="H27" s="8"/>
    </row>
    <row r="28" spans="1:8" x14ac:dyDescent="0.3">
      <c r="A28" s="17" t="s">
        <v>53</v>
      </c>
      <c r="B28" s="17"/>
      <c r="C28" s="17">
        <v>0.08</v>
      </c>
      <c r="D28" s="17">
        <v>0.05</v>
      </c>
      <c r="E28" s="17">
        <v>0.03</v>
      </c>
      <c r="F28" s="17"/>
      <c r="G28" s="17"/>
      <c r="H28" s="8"/>
    </row>
    <row r="29" spans="1:8" x14ac:dyDescent="0.3">
      <c r="A29" s="17" t="s">
        <v>37</v>
      </c>
      <c r="B29" s="17"/>
      <c r="C29" s="17"/>
      <c r="D29" s="17">
        <v>0.05</v>
      </c>
      <c r="E29" s="17">
        <v>7.0000000000000007E-2</v>
      </c>
      <c r="F29" s="17"/>
      <c r="G29" s="17"/>
      <c r="H29" s="8"/>
    </row>
    <row r="30" spans="1:8" x14ac:dyDescent="0.3">
      <c r="A30" s="11"/>
    </row>
    <row r="31" spans="1:8" ht="15" thickBot="1" x14ac:dyDescent="0.35">
      <c r="A31" s="12"/>
    </row>
    <row r="32" spans="1:8" ht="18.600000000000001" thickBot="1" x14ac:dyDescent="0.4">
      <c r="A32" s="74" t="s">
        <v>123</v>
      </c>
      <c r="B32" s="76"/>
    </row>
    <row r="33" spans="1:2" x14ac:dyDescent="0.3">
      <c r="A33" s="45" t="s">
        <v>124</v>
      </c>
      <c r="B33" s="46"/>
    </row>
    <row r="34" spans="1:2" x14ac:dyDescent="0.3">
      <c r="A34" s="47" t="s">
        <v>35</v>
      </c>
      <c r="B34" s="48">
        <v>7000</v>
      </c>
    </row>
    <row r="35" spans="1:2" x14ac:dyDescent="0.3">
      <c r="A35" s="47" t="s">
        <v>36</v>
      </c>
      <c r="B35" s="48">
        <v>13625.000000000002</v>
      </c>
    </row>
    <row r="36" spans="1:2" x14ac:dyDescent="0.3">
      <c r="A36" s="49" t="s">
        <v>41</v>
      </c>
      <c r="B36" s="48">
        <v>13099.999999999998</v>
      </c>
    </row>
    <row r="37" spans="1:2" x14ac:dyDescent="0.3">
      <c r="A37" s="50" t="s">
        <v>40</v>
      </c>
      <c r="B37" s="51">
        <v>8500</v>
      </c>
    </row>
    <row r="38" spans="1:2" x14ac:dyDescent="0.3">
      <c r="A38" s="45"/>
      <c r="B38" s="46"/>
    </row>
    <row r="39" spans="1:2" x14ac:dyDescent="0.3">
      <c r="A39" s="45" t="s">
        <v>125</v>
      </c>
      <c r="B39" s="46"/>
    </row>
    <row r="40" spans="1:2" ht="15" thickBot="1" x14ac:dyDescent="0.35">
      <c r="A40" s="52">
        <v>136515.79</v>
      </c>
      <c r="B40" s="53"/>
    </row>
  </sheetData>
  <mergeCells count="9">
    <mergeCell ref="E17:F17"/>
    <mergeCell ref="A32:B32"/>
    <mergeCell ref="E11:F11"/>
    <mergeCell ref="A26:E26"/>
    <mergeCell ref="E12:F12"/>
    <mergeCell ref="E13:F13"/>
    <mergeCell ref="E14:F14"/>
    <mergeCell ref="E15:F15"/>
    <mergeCell ref="E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8"/>
  <sheetViews>
    <sheetView topLeftCell="A39" zoomScaleNormal="100" workbookViewId="0">
      <selection activeCell="U7" sqref="U7"/>
    </sheetView>
  </sheetViews>
  <sheetFormatPr defaultRowHeight="14.4" x14ac:dyDescent="0.3"/>
  <cols>
    <col min="1" max="1" width="11.109375" bestFit="1" customWidth="1"/>
    <col min="2" max="2" width="11.109375" style="9" bestFit="1" customWidth="1"/>
    <col min="3" max="3" width="10.33203125" style="9" bestFit="1" customWidth="1"/>
    <col min="5" max="5" width="8.88671875" style="9"/>
    <col min="8" max="8" width="9.88671875" bestFit="1" customWidth="1"/>
    <col min="10" max="10" width="3" bestFit="1" customWidth="1"/>
    <col min="12" max="12" width="10.44140625" bestFit="1" customWidth="1"/>
  </cols>
  <sheetData>
    <row r="1" spans="1:12" x14ac:dyDescent="0.3">
      <c r="A1" t="s">
        <v>130</v>
      </c>
      <c r="B1" s="19"/>
      <c r="C1" s="19"/>
      <c r="E1" s="19"/>
    </row>
    <row r="2" spans="1:12" x14ac:dyDescent="0.3">
      <c r="B2" s="19"/>
      <c r="C2" s="19"/>
      <c r="E2" s="19"/>
    </row>
    <row r="3" spans="1:12" x14ac:dyDescent="0.3">
      <c r="B3" t="s">
        <v>32</v>
      </c>
      <c r="D3" s="9"/>
      <c r="E3"/>
      <c r="F3" s="9"/>
    </row>
    <row r="4" spans="1:12" x14ac:dyDescent="0.3">
      <c r="A4" t="s">
        <v>1</v>
      </c>
      <c r="B4" s="27">
        <f>+SUMPRODUCT($A$7:$A$42,$D$7:$D$42,$F$7:$F$42)</f>
        <v>70700</v>
      </c>
      <c r="D4" s="9"/>
      <c r="E4"/>
      <c r="F4" s="9"/>
    </row>
    <row r="5" spans="1:12" x14ac:dyDescent="0.3">
      <c r="I5" t="s">
        <v>70</v>
      </c>
    </row>
    <row r="6" spans="1:12" ht="15" thickBot="1" x14ac:dyDescent="0.35">
      <c r="A6" s="10" t="s">
        <v>80</v>
      </c>
      <c r="B6" s="10" t="s">
        <v>81</v>
      </c>
      <c r="C6" s="10" t="s">
        <v>92</v>
      </c>
      <c r="D6" s="10" t="s">
        <v>91</v>
      </c>
      <c r="E6" s="10" t="s">
        <v>75</v>
      </c>
      <c r="F6" s="10" t="s">
        <v>90</v>
      </c>
      <c r="H6" t="s">
        <v>42</v>
      </c>
      <c r="I6">
        <f>+SUM(A7:A14)</f>
        <v>150</v>
      </c>
      <c r="J6" s="9" t="s">
        <v>0</v>
      </c>
      <c r="K6" s="10">
        <v>150</v>
      </c>
      <c r="L6" t="s">
        <v>76</v>
      </c>
    </row>
    <row r="7" spans="1:12" x14ac:dyDescent="0.3">
      <c r="A7" s="41">
        <v>0</v>
      </c>
      <c r="B7" s="9" t="s">
        <v>71</v>
      </c>
      <c r="C7" s="9" t="s">
        <v>60</v>
      </c>
      <c r="D7" s="2">
        <v>10</v>
      </c>
      <c r="E7" s="9" t="s">
        <v>63</v>
      </c>
      <c r="F7" s="24">
        <v>5</v>
      </c>
      <c r="H7" t="s">
        <v>42</v>
      </c>
      <c r="I7">
        <f>+SUM(A15:A22)</f>
        <v>450</v>
      </c>
      <c r="J7" s="9" t="s">
        <v>0</v>
      </c>
      <c r="K7" s="10">
        <v>450</v>
      </c>
      <c r="L7" t="s">
        <v>77</v>
      </c>
    </row>
    <row r="8" spans="1:12" x14ac:dyDescent="0.3">
      <c r="A8" s="42">
        <v>50</v>
      </c>
      <c r="B8" s="9" t="s">
        <v>71</v>
      </c>
      <c r="C8" s="9" t="s">
        <v>60</v>
      </c>
      <c r="D8" s="2">
        <v>10</v>
      </c>
      <c r="E8" s="9" t="s">
        <v>64</v>
      </c>
      <c r="F8" s="2">
        <v>6</v>
      </c>
      <c r="H8" t="s">
        <v>42</v>
      </c>
      <c r="I8">
        <f>+SUM(A23:A34)</f>
        <v>250</v>
      </c>
      <c r="J8" s="9" t="s">
        <v>0</v>
      </c>
      <c r="K8" s="10">
        <v>250</v>
      </c>
      <c r="L8" t="s">
        <v>79</v>
      </c>
    </row>
    <row r="9" spans="1:12" x14ac:dyDescent="0.3">
      <c r="A9" s="42">
        <v>100</v>
      </c>
      <c r="B9" s="9" t="s">
        <v>71</v>
      </c>
      <c r="C9" s="9" t="s">
        <v>60</v>
      </c>
      <c r="D9" s="2">
        <v>10</v>
      </c>
      <c r="E9" s="9" t="s">
        <v>65</v>
      </c>
      <c r="F9" s="2">
        <v>7</v>
      </c>
      <c r="H9" t="s">
        <v>42</v>
      </c>
      <c r="I9">
        <f>+SUM(A35:A42)</f>
        <v>150</v>
      </c>
      <c r="J9" s="9" t="s">
        <v>0</v>
      </c>
      <c r="K9" s="10">
        <v>150</v>
      </c>
      <c r="L9" t="s">
        <v>78</v>
      </c>
    </row>
    <row r="10" spans="1:12" x14ac:dyDescent="0.3">
      <c r="A10" s="43">
        <v>0</v>
      </c>
      <c r="B10" s="28" t="s">
        <v>71</v>
      </c>
      <c r="C10" s="28" t="s">
        <v>60</v>
      </c>
      <c r="D10" s="26">
        <v>10</v>
      </c>
      <c r="E10" s="28" t="s">
        <v>66</v>
      </c>
      <c r="F10" s="26">
        <v>10</v>
      </c>
      <c r="K10" s="10"/>
    </row>
    <row r="11" spans="1:12" x14ac:dyDescent="0.3">
      <c r="A11" s="42">
        <v>0</v>
      </c>
      <c r="B11" s="9" t="s">
        <v>71</v>
      </c>
      <c r="C11" s="9" t="s">
        <v>61</v>
      </c>
      <c r="D11" s="2">
        <v>15</v>
      </c>
      <c r="E11" s="9" t="s">
        <v>65</v>
      </c>
      <c r="F11" s="2">
        <v>12</v>
      </c>
      <c r="H11" t="s">
        <v>42</v>
      </c>
      <c r="I11">
        <f>+A7+A15+A23</f>
        <v>100</v>
      </c>
      <c r="J11" s="23" t="s">
        <v>82</v>
      </c>
      <c r="K11" s="10">
        <v>100</v>
      </c>
      <c r="L11" t="s">
        <v>83</v>
      </c>
    </row>
    <row r="12" spans="1:12" x14ac:dyDescent="0.3">
      <c r="A12" s="42">
        <v>0</v>
      </c>
      <c r="B12" s="9" t="s">
        <v>71</v>
      </c>
      <c r="C12" s="9" t="s">
        <v>61</v>
      </c>
      <c r="D12" s="2">
        <v>15</v>
      </c>
      <c r="E12" s="9" t="s">
        <v>66</v>
      </c>
      <c r="F12" s="2">
        <v>8</v>
      </c>
      <c r="H12" t="s">
        <v>42</v>
      </c>
      <c r="I12">
        <f>+A8+A16+A24</f>
        <v>150</v>
      </c>
      <c r="J12" s="23" t="s">
        <v>82</v>
      </c>
      <c r="K12" s="10">
        <v>150</v>
      </c>
      <c r="L12" t="s">
        <v>84</v>
      </c>
    </row>
    <row r="13" spans="1:12" x14ac:dyDescent="0.3">
      <c r="A13" s="42">
        <v>0</v>
      </c>
      <c r="B13" s="9" t="s">
        <v>71</v>
      </c>
      <c r="C13" s="9" t="s">
        <v>61</v>
      </c>
      <c r="D13" s="2">
        <v>15</v>
      </c>
      <c r="E13" s="9" t="s">
        <v>67</v>
      </c>
      <c r="F13" s="2">
        <v>10</v>
      </c>
      <c r="H13" t="s">
        <v>42</v>
      </c>
      <c r="I13">
        <f>+A9+A11+A17+A19+A25+A27+A35</f>
        <v>100</v>
      </c>
      <c r="J13" s="23" t="s">
        <v>82</v>
      </c>
      <c r="K13" s="10">
        <v>100</v>
      </c>
      <c r="L13" t="s">
        <v>85</v>
      </c>
    </row>
    <row r="14" spans="1:12" x14ac:dyDescent="0.3">
      <c r="A14" s="43">
        <v>0</v>
      </c>
      <c r="B14" s="28" t="s">
        <v>71</v>
      </c>
      <c r="C14" s="28" t="s">
        <v>61</v>
      </c>
      <c r="D14" s="26">
        <v>15</v>
      </c>
      <c r="E14" s="28" t="s">
        <v>68</v>
      </c>
      <c r="F14" s="26">
        <v>14</v>
      </c>
      <c r="H14" t="s">
        <v>42</v>
      </c>
      <c r="I14">
        <f>+A10+A12+A18+A20+A26+A28+A31+A36+A39</f>
        <v>200</v>
      </c>
      <c r="J14" s="23" t="s">
        <v>82</v>
      </c>
      <c r="K14" s="10">
        <v>200</v>
      </c>
      <c r="L14" t="s">
        <v>86</v>
      </c>
    </row>
    <row r="15" spans="1:12" x14ac:dyDescent="0.3">
      <c r="A15" s="42">
        <v>100</v>
      </c>
      <c r="B15" s="9" t="s">
        <v>72</v>
      </c>
      <c r="C15" s="9" t="s">
        <v>60</v>
      </c>
      <c r="D15" s="2">
        <v>11</v>
      </c>
      <c r="E15" s="9" t="s">
        <v>63</v>
      </c>
      <c r="F15" s="24">
        <v>5</v>
      </c>
      <c r="H15" t="s">
        <v>42</v>
      </c>
      <c r="I15">
        <f>+A13+A21+A29+A32+A37+A40</f>
        <v>200</v>
      </c>
      <c r="J15" s="23" t="s">
        <v>82</v>
      </c>
      <c r="K15" s="10">
        <v>200</v>
      </c>
      <c r="L15" t="s">
        <v>87</v>
      </c>
    </row>
    <row r="16" spans="1:12" x14ac:dyDescent="0.3">
      <c r="A16" s="42">
        <v>100</v>
      </c>
      <c r="B16" s="9" t="s">
        <v>72</v>
      </c>
      <c r="C16" s="9" t="s">
        <v>60</v>
      </c>
      <c r="D16" s="2">
        <v>11</v>
      </c>
      <c r="E16" s="9" t="s">
        <v>64</v>
      </c>
      <c r="F16" s="2">
        <v>6</v>
      </c>
      <c r="H16" t="s">
        <v>42</v>
      </c>
      <c r="I16">
        <f>+A14+A22+A30+A33+A38+A41</f>
        <v>150</v>
      </c>
      <c r="J16" s="23" t="s">
        <v>82</v>
      </c>
      <c r="K16" s="10">
        <v>150</v>
      </c>
      <c r="L16" t="s">
        <v>88</v>
      </c>
    </row>
    <row r="17" spans="1:12" x14ac:dyDescent="0.3">
      <c r="A17" s="42">
        <v>0</v>
      </c>
      <c r="B17" s="9" t="s">
        <v>72</v>
      </c>
      <c r="C17" s="9" t="s">
        <v>60</v>
      </c>
      <c r="D17" s="2">
        <v>11</v>
      </c>
      <c r="E17" s="9" t="s">
        <v>65</v>
      </c>
      <c r="F17" s="2">
        <v>7</v>
      </c>
      <c r="H17" t="s">
        <v>42</v>
      </c>
      <c r="I17">
        <f>+A34+A42</f>
        <v>100</v>
      </c>
      <c r="J17" s="23" t="s">
        <v>82</v>
      </c>
      <c r="K17" s="10">
        <v>100</v>
      </c>
      <c r="L17" t="s">
        <v>89</v>
      </c>
    </row>
    <row r="18" spans="1:12" x14ac:dyDescent="0.3">
      <c r="A18" s="43">
        <v>0</v>
      </c>
      <c r="B18" s="28" t="s">
        <v>72</v>
      </c>
      <c r="C18" s="28" t="s">
        <v>60</v>
      </c>
      <c r="D18" s="26">
        <v>11</v>
      </c>
      <c r="E18" s="28" t="s">
        <v>66</v>
      </c>
      <c r="F18" s="26">
        <v>10</v>
      </c>
    </row>
    <row r="19" spans="1:12" x14ac:dyDescent="0.3">
      <c r="A19" s="42">
        <v>0</v>
      </c>
      <c r="B19" s="9" t="s">
        <v>72</v>
      </c>
      <c r="C19" s="9" t="s">
        <v>61</v>
      </c>
      <c r="D19" s="2">
        <v>8</v>
      </c>
      <c r="E19" s="9" t="s">
        <v>65</v>
      </c>
      <c r="F19" s="2">
        <v>12</v>
      </c>
    </row>
    <row r="20" spans="1:12" x14ac:dyDescent="0.3">
      <c r="A20" s="42">
        <v>50</v>
      </c>
      <c r="B20" s="9" t="s">
        <v>72</v>
      </c>
      <c r="C20" s="9" t="s">
        <v>61</v>
      </c>
      <c r="D20" s="2">
        <v>8</v>
      </c>
      <c r="E20" s="9" t="s">
        <v>66</v>
      </c>
      <c r="F20" s="2">
        <v>8</v>
      </c>
    </row>
    <row r="21" spans="1:12" x14ac:dyDescent="0.3">
      <c r="A21" s="42">
        <v>200</v>
      </c>
      <c r="B21" s="9" t="s">
        <v>72</v>
      </c>
      <c r="C21" s="9" t="s">
        <v>61</v>
      </c>
      <c r="D21" s="2">
        <v>8</v>
      </c>
      <c r="E21" s="9" t="s">
        <v>67</v>
      </c>
      <c r="F21" s="2">
        <v>10</v>
      </c>
    </row>
    <row r="22" spans="1:12" x14ac:dyDescent="0.3">
      <c r="A22" s="43">
        <v>0</v>
      </c>
      <c r="B22" s="28" t="s">
        <v>72</v>
      </c>
      <c r="C22" s="28" t="s">
        <v>61</v>
      </c>
      <c r="D22" s="26">
        <v>8</v>
      </c>
      <c r="E22" s="28" t="s">
        <v>68</v>
      </c>
      <c r="F22" s="26">
        <v>14</v>
      </c>
    </row>
    <row r="23" spans="1:12" x14ac:dyDescent="0.3">
      <c r="A23" s="42">
        <v>0</v>
      </c>
      <c r="B23" s="9" t="s">
        <v>73</v>
      </c>
      <c r="C23" s="9" t="s">
        <v>60</v>
      </c>
      <c r="D23" s="2">
        <v>13</v>
      </c>
      <c r="E23" s="9" t="s">
        <v>63</v>
      </c>
      <c r="F23" s="24">
        <v>5</v>
      </c>
    </row>
    <row r="24" spans="1:12" x14ac:dyDescent="0.3">
      <c r="A24" s="42">
        <v>0</v>
      </c>
      <c r="B24" s="9" t="s">
        <v>73</v>
      </c>
      <c r="C24" s="9" t="s">
        <v>60</v>
      </c>
      <c r="D24" s="2">
        <v>13</v>
      </c>
      <c r="E24" s="9" t="s">
        <v>64</v>
      </c>
      <c r="F24" s="2">
        <v>6</v>
      </c>
    </row>
    <row r="25" spans="1:12" x14ac:dyDescent="0.3">
      <c r="A25" s="42">
        <v>0</v>
      </c>
      <c r="B25" s="9" t="s">
        <v>73</v>
      </c>
      <c r="C25" s="9" t="s">
        <v>60</v>
      </c>
      <c r="D25" s="2">
        <v>13</v>
      </c>
      <c r="E25" s="9" t="s">
        <v>65</v>
      </c>
      <c r="F25" s="2">
        <v>7</v>
      </c>
    </row>
    <row r="26" spans="1:12" x14ac:dyDescent="0.3">
      <c r="A26" s="43">
        <v>0</v>
      </c>
      <c r="B26" s="28" t="s">
        <v>73</v>
      </c>
      <c r="C26" s="28" t="s">
        <v>60</v>
      </c>
      <c r="D26" s="26">
        <v>13</v>
      </c>
      <c r="E26" s="28" t="s">
        <v>66</v>
      </c>
      <c r="F26" s="26">
        <v>10</v>
      </c>
    </row>
    <row r="27" spans="1:12" x14ac:dyDescent="0.3">
      <c r="A27" s="42">
        <v>0</v>
      </c>
      <c r="B27" s="9" t="s">
        <v>73</v>
      </c>
      <c r="C27" s="9" t="s">
        <v>61</v>
      </c>
      <c r="D27" s="2">
        <v>8</v>
      </c>
      <c r="E27" s="9" t="s">
        <v>65</v>
      </c>
      <c r="F27" s="2">
        <v>12</v>
      </c>
    </row>
    <row r="28" spans="1:12" x14ac:dyDescent="0.3">
      <c r="A28" s="42">
        <v>150</v>
      </c>
      <c r="B28" s="9" t="s">
        <v>73</v>
      </c>
      <c r="C28" s="9" t="s">
        <v>61</v>
      </c>
      <c r="D28" s="2">
        <v>8</v>
      </c>
      <c r="E28" s="9" t="s">
        <v>66</v>
      </c>
      <c r="F28" s="2">
        <v>8</v>
      </c>
    </row>
    <row r="29" spans="1:12" x14ac:dyDescent="0.3">
      <c r="A29" s="42">
        <v>0</v>
      </c>
      <c r="B29" s="9" t="s">
        <v>73</v>
      </c>
      <c r="C29" s="9" t="s">
        <v>61</v>
      </c>
      <c r="D29" s="2">
        <v>8</v>
      </c>
      <c r="E29" s="9" t="s">
        <v>67</v>
      </c>
      <c r="F29" s="2">
        <v>10</v>
      </c>
    </row>
    <row r="30" spans="1:12" x14ac:dyDescent="0.3">
      <c r="A30" s="43">
        <v>0</v>
      </c>
      <c r="B30" s="28" t="s">
        <v>73</v>
      </c>
      <c r="C30" s="28" t="s">
        <v>61</v>
      </c>
      <c r="D30" s="26">
        <v>8</v>
      </c>
      <c r="E30" s="28" t="s">
        <v>68</v>
      </c>
      <c r="F30" s="26">
        <v>14</v>
      </c>
    </row>
    <row r="31" spans="1:12" x14ac:dyDescent="0.3">
      <c r="A31" s="42">
        <v>0</v>
      </c>
      <c r="B31" s="9" t="s">
        <v>73</v>
      </c>
      <c r="C31" s="9" t="s">
        <v>62</v>
      </c>
      <c r="D31" s="2">
        <v>9</v>
      </c>
      <c r="E31" s="9" t="s">
        <v>66</v>
      </c>
      <c r="F31" s="2">
        <v>14</v>
      </c>
    </row>
    <row r="32" spans="1:12" x14ac:dyDescent="0.3">
      <c r="A32" s="42">
        <v>0</v>
      </c>
      <c r="B32" s="9" t="s">
        <v>73</v>
      </c>
      <c r="C32" s="9" t="s">
        <v>62</v>
      </c>
      <c r="D32" s="2">
        <v>9</v>
      </c>
      <c r="E32" s="9" t="s">
        <v>67</v>
      </c>
      <c r="F32" s="2">
        <v>12</v>
      </c>
    </row>
    <row r="33" spans="1:6" x14ac:dyDescent="0.3">
      <c r="A33" s="42">
        <v>0</v>
      </c>
      <c r="B33" s="9" t="s">
        <v>73</v>
      </c>
      <c r="C33" s="9" t="s">
        <v>62</v>
      </c>
      <c r="D33" s="2">
        <v>9</v>
      </c>
      <c r="E33" s="9" t="s">
        <v>68</v>
      </c>
      <c r="F33" s="2">
        <v>12</v>
      </c>
    </row>
    <row r="34" spans="1:6" x14ac:dyDescent="0.3">
      <c r="A34" s="43">
        <v>100</v>
      </c>
      <c r="B34" s="28" t="s">
        <v>73</v>
      </c>
      <c r="C34" s="28" t="s">
        <v>62</v>
      </c>
      <c r="D34" s="26">
        <v>9</v>
      </c>
      <c r="E34" s="28" t="s">
        <v>69</v>
      </c>
      <c r="F34" s="26">
        <v>6</v>
      </c>
    </row>
    <row r="35" spans="1:6" x14ac:dyDescent="0.3">
      <c r="A35" s="42">
        <v>0</v>
      </c>
      <c r="B35" s="9" t="s">
        <v>74</v>
      </c>
      <c r="C35" s="9" t="s">
        <v>61</v>
      </c>
      <c r="D35" s="2">
        <v>14</v>
      </c>
      <c r="E35" s="9" t="s">
        <v>65</v>
      </c>
      <c r="F35" s="2">
        <v>12</v>
      </c>
    </row>
    <row r="36" spans="1:6" x14ac:dyDescent="0.3">
      <c r="A36" s="42">
        <v>0</v>
      </c>
      <c r="B36" s="9" t="s">
        <v>74</v>
      </c>
      <c r="C36" s="9" t="s">
        <v>61</v>
      </c>
      <c r="D36" s="2">
        <v>14</v>
      </c>
      <c r="E36" s="9" t="s">
        <v>66</v>
      </c>
      <c r="F36" s="2">
        <v>8</v>
      </c>
    </row>
    <row r="37" spans="1:6" x14ac:dyDescent="0.3">
      <c r="A37" s="42">
        <v>0</v>
      </c>
      <c r="B37" s="9" t="s">
        <v>74</v>
      </c>
      <c r="C37" s="9" t="s">
        <v>61</v>
      </c>
      <c r="D37" s="2">
        <v>14</v>
      </c>
      <c r="E37" s="9" t="s">
        <v>67</v>
      </c>
      <c r="F37" s="2">
        <v>10</v>
      </c>
    </row>
    <row r="38" spans="1:6" x14ac:dyDescent="0.3">
      <c r="A38" s="43">
        <v>0</v>
      </c>
      <c r="B38" s="28" t="s">
        <v>74</v>
      </c>
      <c r="C38" s="28" t="s">
        <v>61</v>
      </c>
      <c r="D38" s="26">
        <v>14</v>
      </c>
      <c r="E38" s="28" t="s">
        <v>68</v>
      </c>
      <c r="F38" s="26">
        <v>14</v>
      </c>
    </row>
    <row r="39" spans="1:6" x14ac:dyDescent="0.3">
      <c r="A39" s="42">
        <v>0</v>
      </c>
      <c r="B39" s="9" t="s">
        <v>74</v>
      </c>
      <c r="C39" s="9" t="s">
        <v>62</v>
      </c>
      <c r="D39" s="2">
        <v>8</v>
      </c>
      <c r="E39" s="9" t="s">
        <v>66</v>
      </c>
      <c r="F39" s="2">
        <v>14</v>
      </c>
    </row>
    <row r="40" spans="1:6" x14ac:dyDescent="0.3">
      <c r="A40" s="42">
        <v>0</v>
      </c>
      <c r="B40" s="9" t="s">
        <v>74</v>
      </c>
      <c r="C40" s="9" t="s">
        <v>62</v>
      </c>
      <c r="D40" s="2">
        <v>8</v>
      </c>
      <c r="E40" s="9" t="s">
        <v>67</v>
      </c>
      <c r="F40" s="2">
        <v>12</v>
      </c>
    </row>
    <row r="41" spans="1:6" x14ac:dyDescent="0.3">
      <c r="A41" s="42">
        <v>150</v>
      </c>
      <c r="B41" s="9" t="s">
        <v>74</v>
      </c>
      <c r="C41" s="9" t="s">
        <v>62</v>
      </c>
      <c r="D41" s="2">
        <v>8</v>
      </c>
      <c r="E41" s="9" t="s">
        <v>68</v>
      </c>
      <c r="F41" s="2">
        <v>12</v>
      </c>
    </row>
    <row r="42" spans="1:6" ht="15" thickBot="1" x14ac:dyDescent="0.35">
      <c r="A42" s="44">
        <v>0</v>
      </c>
      <c r="B42" s="9" t="s">
        <v>74</v>
      </c>
      <c r="C42" s="9" t="s">
        <v>62</v>
      </c>
      <c r="D42" s="2">
        <v>8</v>
      </c>
      <c r="E42" s="9" t="s">
        <v>69</v>
      </c>
      <c r="F42" s="2">
        <v>6</v>
      </c>
    </row>
    <row r="44" spans="1:6" ht="15" thickBot="1" x14ac:dyDescent="0.35"/>
    <row r="45" spans="1:6" ht="18.600000000000001" thickBot="1" x14ac:dyDescent="0.4">
      <c r="A45" s="74" t="s">
        <v>123</v>
      </c>
      <c r="B45" s="75"/>
      <c r="C45" s="75"/>
      <c r="D45" s="76"/>
    </row>
    <row r="46" spans="1:6" x14ac:dyDescent="0.3">
      <c r="A46" s="45" t="s">
        <v>121</v>
      </c>
      <c r="B46" s="37"/>
      <c r="C46" s="37"/>
      <c r="D46" s="46"/>
    </row>
    <row r="47" spans="1:6" x14ac:dyDescent="0.3">
      <c r="A47" s="45">
        <v>50</v>
      </c>
      <c r="B47" s="37" t="s">
        <v>71</v>
      </c>
      <c r="C47" s="37" t="s">
        <v>60</v>
      </c>
      <c r="D47" s="62" t="s">
        <v>64</v>
      </c>
      <c r="E47"/>
    </row>
    <row r="48" spans="1:6" x14ac:dyDescent="0.3">
      <c r="A48" s="45">
        <v>100</v>
      </c>
      <c r="B48" s="37" t="s">
        <v>71</v>
      </c>
      <c r="C48" s="37" t="s">
        <v>60</v>
      </c>
      <c r="D48" s="62" t="s">
        <v>65</v>
      </c>
      <c r="E48"/>
    </row>
    <row r="49" spans="1:5" x14ac:dyDescent="0.3">
      <c r="A49" s="45">
        <v>100</v>
      </c>
      <c r="B49" s="37" t="s">
        <v>72</v>
      </c>
      <c r="C49" s="37" t="s">
        <v>60</v>
      </c>
      <c r="D49" s="62" t="s">
        <v>63</v>
      </c>
      <c r="E49"/>
    </row>
    <row r="50" spans="1:5" x14ac:dyDescent="0.3">
      <c r="A50" s="45">
        <v>100</v>
      </c>
      <c r="B50" s="37" t="s">
        <v>72</v>
      </c>
      <c r="C50" s="37" t="s">
        <v>60</v>
      </c>
      <c r="D50" s="62" t="s">
        <v>64</v>
      </c>
      <c r="E50"/>
    </row>
    <row r="51" spans="1:5" x14ac:dyDescent="0.3">
      <c r="A51" s="45">
        <v>50</v>
      </c>
      <c r="B51" s="37" t="s">
        <v>72</v>
      </c>
      <c r="C51" s="37" t="s">
        <v>61</v>
      </c>
      <c r="D51" s="62" t="s">
        <v>66</v>
      </c>
      <c r="E51"/>
    </row>
    <row r="52" spans="1:5" x14ac:dyDescent="0.3">
      <c r="A52" s="45">
        <v>200</v>
      </c>
      <c r="B52" s="37" t="s">
        <v>72</v>
      </c>
      <c r="C52" s="37" t="s">
        <v>61</v>
      </c>
      <c r="D52" s="62" t="s">
        <v>67</v>
      </c>
      <c r="E52"/>
    </row>
    <row r="53" spans="1:5" x14ac:dyDescent="0.3">
      <c r="A53" s="45">
        <v>150</v>
      </c>
      <c r="B53" s="37" t="s">
        <v>73</v>
      </c>
      <c r="C53" s="37" t="s">
        <v>61</v>
      </c>
      <c r="D53" s="62" t="s">
        <v>66</v>
      </c>
      <c r="E53"/>
    </row>
    <row r="54" spans="1:5" x14ac:dyDescent="0.3">
      <c r="A54" s="45">
        <v>100</v>
      </c>
      <c r="B54" s="37" t="s">
        <v>73</v>
      </c>
      <c r="C54" s="37" t="s">
        <v>62</v>
      </c>
      <c r="D54" s="62" t="s">
        <v>69</v>
      </c>
      <c r="E54"/>
    </row>
    <row r="55" spans="1:5" x14ac:dyDescent="0.3">
      <c r="A55" s="45">
        <v>150</v>
      </c>
      <c r="B55" s="37" t="s">
        <v>74</v>
      </c>
      <c r="C55" s="37" t="s">
        <v>62</v>
      </c>
      <c r="D55" s="62" t="s">
        <v>68</v>
      </c>
      <c r="E55"/>
    </row>
    <row r="56" spans="1:5" x14ac:dyDescent="0.3">
      <c r="A56" s="45"/>
      <c r="B56" s="37"/>
      <c r="C56" s="37"/>
      <c r="D56" s="46"/>
    </row>
    <row r="57" spans="1:5" x14ac:dyDescent="0.3">
      <c r="A57" s="45" t="s">
        <v>122</v>
      </c>
      <c r="B57" s="37"/>
      <c r="C57" s="37"/>
      <c r="D57" s="46"/>
    </row>
    <row r="58" spans="1:5" ht="15" thickBot="1" x14ac:dyDescent="0.35">
      <c r="A58" s="52">
        <v>70700</v>
      </c>
      <c r="B58" s="63"/>
      <c r="C58" s="64"/>
      <c r="D58" s="53"/>
    </row>
  </sheetData>
  <mergeCells count="1">
    <mergeCell ref="A45:D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7"/>
  <sheetViews>
    <sheetView topLeftCell="A18" workbookViewId="0">
      <selection activeCell="K29" sqref="K29"/>
    </sheetView>
  </sheetViews>
  <sheetFormatPr defaultRowHeight="14.4" x14ac:dyDescent="0.3"/>
  <cols>
    <col min="1" max="1" width="14.77734375" customWidth="1"/>
    <col min="2" max="2" width="10.88671875" bestFit="1" customWidth="1"/>
    <col min="3" max="3" width="8.21875" bestFit="1" customWidth="1"/>
    <col min="5" max="5" width="6.6640625" bestFit="1" customWidth="1"/>
    <col min="6" max="6" width="14.44140625" bestFit="1" customWidth="1"/>
    <col min="7" max="7" width="11.6640625" bestFit="1" customWidth="1"/>
    <col min="8" max="8" width="9.109375" bestFit="1" customWidth="1"/>
    <col min="9" max="9" width="6.6640625" bestFit="1" customWidth="1"/>
  </cols>
  <sheetData>
    <row r="1" spans="1:9" x14ac:dyDescent="0.3">
      <c r="A1" t="s">
        <v>130</v>
      </c>
    </row>
    <row r="3" spans="1:9" x14ac:dyDescent="0.3">
      <c r="B3" t="s">
        <v>2</v>
      </c>
      <c r="C3" t="s">
        <v>32</v>
      </c>
    </row>
    <row r="4" spans="1:9" x14ac:dyDescent="0.3">
      <c r="A4" t="s">
        <v>1</v>
      </c>
      <c r="B4" s="22">
        <f>+SUMPRODUCT($B$17:$I$17,$B$18:$I$18)</f>
        <v>278.48836615813701</v>
      </c>
      <c r="C4" s="22">
        <f>+SUMPRODUCT($B$17:$I$17,$B$23:$I$23)</f>
        <v>1.554132986289616</v>
      </c>
    </row>
    <row r="6" spans="1:9" x14ac:dyDescent="0.3">
      <c r="A6" t="s">
        <v>3</v>
      </c>
      <c r="B6" s="1">
        <f>+SUMPRODUCT($B$17:$I$17,$B$19:$I$19)</f>
        <v>15.000000000001066</v>
      </c>
      <c r="C6" s="9" t="s">
        <v>30</v>
      </c>
      <c r="D6" s="4">
        <v>15</v>
      </c>
      <c r="E6" s="79" t="s">
        <v>8</v>
      </c>
      <c r="F6" s="79"/>
      <c r="G6" s="79"/>
      <c r="H6" s="79"/>
    </row>
    <row r="7" spans="1:9" x14ac:dyDescent="0.3">
      <c r="A7" t="s">
        <v>4</v>
      </c>
      <c r="B7" s="1">
        <f>+SUMPRODUCT($B$17:$I$17,$B$20:$I$20)</f>
        <v>7.9999999999997407</v>
      </c>
      <c r="C7" s="9" t="s">
        <v>30</v>
      </c>
      <c r="D7" s="4">
        <v>2</v>
      </c>
      <c r="E7" s="79" t="s">
        <v>31</v>
      </c>
      <c r="F7" s="79"/>
      <c r="G7" s="79"/>
      <c r="H7" s="79"/>
    </row>
    <row r="8" spans="1:9" x14ac:dyDescent="0.3">
      <c r="A8" t="s">
        <v>5</v>
      </c>
      <c r="B8" s="1">
        <f>+SUMPRODUCT($B$17:$I$17,$B$20:$I$20)</f>
        <v>7.9999999999997407</v>
      </c>
      <c r="C8" s="9" t="s">
        <v>0</v>
      </c>
      <c r="D8" s="4">
        <v>8</v>
      </c>
      <c r="E8" s="79" t="s">
        <v>9</v>
      </c>
      <c r="F8" s="79"/>
      <c r="G8" s="79"/>
      <c r="H8" s="79"/>
    </row>
    <row r="9" spans="1:9" x14ac:dyDescent="0.3">
      <c r="A9" t="s">
        <v>6</v>
      </c>
      <c r="B9" s="1">
        <f>+SUMPRODUCT($B$17:$I$17,B21:I21)</f>
        <v>35.576313243768453</v>
      </c>
      <c r="C9" s="9" t="s">
        <v>30</v>
      </c>
      <c r="D9" s="4">
        <v>4</v>
      </c>
      <c r="E9" s="79" t="s">
        <v>10</v>
      </c>
      <c r="F9" s="79"/>
      <c r="G9" s="79"/>
      <c r="H9" s="79"/>
    </row>
    <row r="10" spans="1:9" x14ac:dyDescent="0.3">
      <c r="A10" t="s">
        <v>7</v>
      </c>
      <c r="B10" s="1">
        <f>+SUMPRODUCT($B$17:$I$17,$B$22:$I$22)</f>
        <v>144.34899411890859</v>
      </c>
      <c r="C10" s="9" t="s">
        <v>0</v>
      </c>
      <c r="D10" s="4">
        <v>200</v>
      </c>
      <c r="E10" s="79" t="s">
        <v>11</v>
      </c>
      <c r="F10" s="79"/>
      <c r="G10" s="79"/>
      <c r="H10" s="79"/>
    </row>
    <row r="11" spans="1:9" x14ac:dyDescent="0.3">
      <c r="A11" t="s">
        <v>12</v>
      </c>
      <c r="B11" s="5">
        <f>IFERROR(SUM(C17:D17)/SUM(B17:I17), 0)</f>
        <v>0.40000075449691247</v>
      </c>
      <c r="C11" s="9" t="s">
        <v>30</v>
      </c>
      <c r="D11" s="6">
        <v>0.4</v>
      </c>
      <c r="E11" s="79" t="s">
        <v>13</v>
      </c>
      <c r="F11" s="79"/>
      <c r="G11" s="79"/>
      <c r="H11" s="79"/>
    </row>
    <row r="14" spans="1:9" x14ac:dyDescent="0.3">
      <c r="A14" t="s">
        <v>29</v>
      </c>
    </row>
    <row r="16" spans="1:9" ht="15" thickBot="1" x14ac:dyDescent="0.35">
      <c r="A16" s="3" t="s">
        <v>14</v>
      </c>
      <c r="B16" s="9" t="s">
        <v>21</v>
      </c>
      <c r="C16" s="9" t="s">
        <v>22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 ht="15" thickBot="1" x14ac:dyDescent="0.35">
      <c r="A17" s="3"/>
      <c r="B17" s="69">
        <v>0</v>
      </c>
      <c r="C17" s="70">
        <v>0</v>
      </c>
      <c r="D17" s="71">
        <v>0.83230045557979104</v>
      </c>
      <c r="E17" s="71">
        <v>0</v>
      </c>
      <c r="F17" s="71">
        <v>9.6083324295557562E-2</v>
      </c>
      <c r="G17" s="70">
        <v>0</v>
      </c>
      <c r="H17" s="71">
        <v>1.1523634342807574</v>
      </c>
      <c r="I17" s="72">
        <v>0</v>
      </c>
    </row>
    <row r="18" spans="1:9" x14ac:dyDescent="0.3">
      <c r="A18" s="3" t="s">
        <v>15</v>
      </c>
      <c r="B18">
        <v>21</v>
      </c>
      <c r="C18">
        <v>16</v>
      </c>
      <c r="D18">
        <v>40</v>
      </c>
      <c r="E18">
        <v>41</v>
      </c>
      <c r="F18">
        <v>585</v>
      </c>
      <c r="G18">
        <v>120</v>
      </c>
      <c r="H18">
        <v>164</v>
      </c>
      <c r="I18">
        <v>884</v>
      </c>
    </row>
    <row r="19" spans="1:9" x14ac:dyDescent="0.3">
      <c r="A19" s="3" t="s">
        <v>16</v>
      </c>
      <c r="B19" s="1">
        <v>0.85</v>
      </c>
      <c r="C19" s="1">
        <v>1.62</v>
      </c>
      <c r="D19" s="1">
        <v>2.86</v>
      </c>
      <c r="E19" s="1">
        <v>0.93</v>
      </c>
      <c r="F19" s="1">
        <v>23.4</v>
      </c>
      <c r="G19" s="1">
        <v>16</v>
      </c>
      <c r="H19" s="1">
        <v>9</v>
      </c>
      <c r="I19" s="1">
        <v>0</v>
      </c>
    </row>
    <row r="20" spans="1:9" x14ac:dyDescent="0.3">
      <c r="A20" s="3" t="s">
        <v>17</v>
      </c>
      <c r="B20" s="1">
        <v>0.33</v>
      </c>
      <c r="C20" s="1">
        <v>0.2</v>
      </c>
      <c r="D20" s="1">
        <v>0.39</v>
      </c>
      <c r="E20" s="1">
        <v>0.24</v>
      </c>
      <c r="F20" s="1">
        <v>48.7</v>
      </c>
      <c r="G20" s="1">
        <v>5</v>
      </c>
      <c r="H20" s="1">
        <v>2.6</v>
      </c>
      <c r="I20" s="1">
        <v>100</v>
      </c>
    </row>
    <row r="21" spans="1:9" ht="28.8" x14ac:dyDescent="0.3">
      <c r="A21" s="3" t="s">
        <v>18</v>
      </c>
      <c r="B21" s="1">
        <v>4.6399999999999997</v>
      </c>
      <c r="C21" s="1">
        <v>2.37</v>
      </c>
      <c r="D21" s="1">
        <v>3.63</v>
      </c>
      <c r="E21" s="1">
        <v>9.58</v>
      </c>
      <c r="F21" s="1">
        <v>15</v>
      </c>
      <c r="G21" s="1">
        <v>3</v>
      </c>
      <c r="H21" s="1">
        <v>27</v>
      </c>
      <c r="I21" s="1">
        <v>0</v>
      </c>
    </row>
    <row r="22" spans="1:9" x14ac:dyDescent="0.3">
      <c r="A22" s="3" t="s">
        <v>19</v>
      </c>
      <c r="B22" s="1">
        <v>9</v>
      </c>
      <c r="C22" s="1">
        <v>28</v>
      </c>
      <c r="D22" s="1">
        <v>65</v>
      </c>
      <c r="E22" s="1">
        <v>69</v>
      </c>
      <c r="F22" s="1">
        <v>3.8</v>
      </c>
      <c r="G22" s="1">
        <v>120</v>
      </c>
      <c r="H22" s="1">
        <v>78</v>
      </c>
      <c r="I22" s="1">
        <v>0</v>
      </c>
    </row>
    <row r="23" spans="1:9" x14ac:dyDescent="0.3">
      <c r="A23" s="3" t="s">
        <v>20</v>
      </c>
      <c r="B23" s="2">
        <v>1</v>
      </c>
      <c r="C23" s="2">
        <v>0.75</v>
      </c>
      <c r="D23" s="2">
        <v>0.5</v>
      </c>
      <c r="E23" s="2">
        <v>0.5</v>
      </c>
      <c r="F23" s="2">
        <v>0.45</v>
      </c>
      <c r="G23" s="2">
        <v>2.15</v>
      </c>
      <c r="H23" s="2">
        <v>0.95</v>
      </c>
      <c r="I23" s="2">
        <v>2</v>
      </c>
    </row>
    <row r="25" spans="1:9" ht="15" thickBot="1" x14ac:dyDescent="0.35"/>
    <row r="26" spans="1:9" ht="18.600000000000001" thickBot="1" x14ac:dyDescent="0.4">
      <c r="A26" s="74" t="s">
        <v>123</v>
      </c>
      <c r="B26" s="76"/>
    </row>
    <row r="27" spans="1:9" x14ac:dyDescent="0.3">
      <c r="A27" s="80" t="s">
        <v>126</v>
      </c>
      <c r="B27" s="81"/>
    </row>
    <row r="28" spans="1:9" x14ac:dyDescent="0.3">
      <c r="A28" s="65" t="s">
        <v>127</v>
      </c>
      <c r="B28" s="48"/>
    </row>
    <row r="29" spans="1:9" x14ac:dyDescent="0.3">
      <c r="A29" s="66">
        <v>2.33</v>
      </c>
      <c r="B29" s="48"/>
    </row>
    <row r="30" spans="1:9" x14ac:dyDescent="0.3">
      <c r="A30" s="67" t="s">
        <v>128</v>
      </c>
      <c r="B30" s="48"/>
    </row>
    <row r="31" spans="1:9" x14ac:dyDescent="0.3">
      <c r="A31" s="68">
        <v>114.72</v>
      </c>
      <c r="B31" s="51"/>
    </row>
    <row r="32" spans="1:9" x14ac:dyDescent="0.3">
      <c r="A32" s="45"/>
      <c r="B32" s="46"/>
    </row>
    <row r="33" spans="1:2" x14ac:dyDescent="0.3">
      <c r="A33" s="45" t="s">
        <v>114</v>
      </c>
      <c r="B33" s="46"/>
    </row>
    <row r="34" spans="1:2" x14ac:dyDescent="0.3">
      <c r="A34" s="65" t="s">
        <v>127</v>
      </c>
      <c r="B34" s="46"/>
    </row>
    <row r="35" spans="1:2" x14ac:dyDescent="0.3">
      <c r="A35" s="66">
        <v>1.55</v>
      </c>
      <c r="B35" s="46"/>
    </row>
    <row r="36" spans="1:2" x14ac:dyDescent="0.3">
      <c r="A36" s="67" t="s">
        <v>128</v>
      </c>
      <c r="B36" s="46"/>
    </row>
    <row r="37" spans="1:2" ht="15" thickBot="1" x14ac:dyDescent="0.35">
      <c r="A37" s="82" t="s">
        <v>129</v>
      </c>
      <c r="B37" s="53"/>
    </row>
  </sheetData>
  <mergeCells count="7">
    <mergeCell ref="A26:B26"/>
    <mergeCell ref="E11:H11"/>
    <mergeCell ref="E8:H8"/>
    <mergeCell ref="E7:H7"/>
    <mergeCell ref="E6:H6"/>
    <mergeCell ref="E9:H9"/>
    <mergeCell ref="E10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#1</vt:lpstr>
      <vt:lpstr>#2</vt:lpstr>
      <vt:lpstr>#3</vt:lpstr>
      <vt:lpstr>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Townsend</dc:creator>
  <cp:lastModifiedBy>Stephen</cp:lastModifiedBy>
  <dcterms:created xsi:type="dcterms:W3CDTF">2017-11-09T22:41:30Z</dcterms:created>
  <dcterms:modified xsi:type="dcterms:W3CDTF">2017-11-12T23:33:06Z</dcterms:modified>
</cp:coreProperties>
</file>