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1_{EADF7F14-366B-4053-8C4A-76E1D12FDD86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Ref Find" sheetId="1" r:id="rId1"/>
    <sheet name="Calibration Te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2" l="1"/>
  <c r="Q21" i="2"/>
  <c r="Q22" i="2"/>
  <c r="Q23" i="2"/>
  <c r="M20" i="2"/>
  <c r="M21" i="2"/>
  <c r="M22" i="2"/>
  <c r="M23" i="2"/>
  <c r="E2" i="2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8" i="1"/>
  <c r="Q29" i="1"/>
  <c r="Q36" i="1"/>
  <c r="Q37" i="1"/>
  <c r="Q44" i="1"/>
  <c r="Q45" i="1"/>
  <c r="Q52" i="1"/>
  <c r="Q53" i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O37" i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O28" i="1"/>
  <c r="Q28" i="1" s="1"/>
  <c r="N89" i="1"/>
  <c r="O89" i="1" s="1"/>
  <c r="N85" i="1"/>
  <c r="O85" i="1" s="1"/>
  <c r="H86" i="1"/>
  <c r="H87" i="1"/>
  <c r="H85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88" i="1"/>
  <c r="H88" i="1" s="1"/>
  <c r="L94" i="1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I20" i="2" l="1"/>
  <c r="I17" i="2"/>
  <c r="I16" i="2"/>
  <c r="E14" i="2"/>
  <c r="E13" i="2"/>
  <c r="E11" i="2"/>
  <c r="E10" i="2"/>
  <c r="I7" i="2"/>
  <c r="E6" i="2"/>
  <c r="I3" i="2"/>
  <c r="I2" i="2"/>
  <c r="I12" i="2"/>
  <c r="I14" i="2"/>
  <c r="I15" i="2"/>
  <c r="I18" i="2"/>
  <c r="E12" i="2"/>
  <c r="E15" i="2"/>
  <c r="E16" i="2"/>
  <c r="E19" i="2"/>
  <c r="H12" i="1"/>
  <c r="H13" i="1"/>
  <c r="H14" i="1"/>
  <c r="H15" i="1"/>
  <c r="H16" i="1"/>
  <c r="H17" i="1"/>
  <c r="H18" i="1"/>
  <c r="H19" i="1"/>
  <c r="H20" i="1"/>
  <c r="I4" i="2"/>
  <c r="I5" i="2"/>
  <c r="I6" i="2"/>
  <c r="I8" i="2"/>
  <c r="I9" i="2"/>
  <c r="I10" i="2"/>
  <c r="I11" i="2"/>
  <c r="I19" i="2"/>
  <c r="I21" i="2"/>
  <c r="E4" i="2"/>
  <c r="E5" i="2"/>
  <c r="E8" i="2"/>
  <c r="E9" i="2"/>
  <c r="E20" i="2"/>
  <c r="E21" i="2"/>
  <c r="E22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E7" i="2" l="1"/>
  <c r="E3" i="2"/>
  <c r="E18" i="2"/>
  <c r="I13" i="2"/>
  <c r="E17" i="2"/>
</calcChain>
</file>

<file path=xl/sharedStrings.xml><?xml version="1.0" encoding="utf-8"?>
<sst xmlns="http://schemas.openxmlformats.org/spreadsheetml/2006/main" count="153" uniqueCount="106">
  <si>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</si>
  <si>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</si>
  <si>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</si>
  <si>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</si>
  <si>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</si>
  <si>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</si>
  <si>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</si>
  <si>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</si>
  <si>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</si>
  <si>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</si>
  <si>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</si>
  <si>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</si>
  <si>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</si>
  <si>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</si>
  <si>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</si>
  <si>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</si>
  <si>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</si>
  <si>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</si>
  <si>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</si>
  <si>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</si>
  <si>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</si>
  <si>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</si>
  <si>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</si>
  <si>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</si>
  <si>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</si>
  <si>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</si>
  <si>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</si>
  <si>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</si>
  <si>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</si>
  <si>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</si>
  <si>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</si>
  <si>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</si>
  <si>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</si>
  <si>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Raw Data</t>
  </si>
  <si>
    <t>Cal Data original code</t>
  </si>
  <si>
    <t>Cal Data with higher lockmasses and 1/x fit option</t>
  </si>
  <si>
    <t>Cal Data as above plus high range linear fit</t>
  </si>
  <si>
    <t>C24H41O9S</t>
  </si>
  <si>
    <t>C32H63O4</t>
  </si>
  <si>
    <t>C20H31O14S</t>
  </si>
  <si>
    <t>C23H47O13</t>
  </si>
  <si>
    <t>C25H27O13</t>
  </si>
  <si>
    <t>C34H65O4</t>
  </si>
  <si>
    <t>C36H69O3</t>
  </si>
  <si>
    <t>C33H63O3</t>
  </si>
  <si>
    <t>C25H43O9S</t>
  </si>
  <si>
    <t>C24H49O9S</t>
  </si>
  <si>
    <t>C24H49O10S</t>
  </si>
  <si>
    <t>C29H45O8S</t>
  </si>
  <si>
    <t>C33H41O7N</t>
  </si>
  <si>
    <t>C36H71O4</t>
  </si>
  <si>
    <t>C26H53O11S</t>
  </si>
  <si>
    <t>C35H69O4N2</t>
  </si>
  <si>
    <t>C32H56O10</t>
  </si>
  <si>
    <t>C15H31O23N</t>
  </si>
  <si>
    <t>C24H37O16S</t>
  </si>
  <si>
    <t>C34H51O9N</t>
  </si>
  <si>
    <t>C27H55O16</t>
  </si>
  <si>
    <t>C17H35O24N</t>
  </si>
  <si>
    <t>C27H58O16N</t>
  </si>
  <si>
    <t>C38H49O10</t>
  </si>
  <si>
    <t>C29H59O17</t>
  </si>
  <si>
    <t>C34H49O12S</t>
  </si>
  <si>
    <t>C34H48O15</t>
  </si>
  <si>
    <t>C28H43O18S</t>
  </si>
  <si>
    <t>Sample 103 mz</t>
  </si>
  <si>
    <t>C25H45O23</t>
  </si>
  <si>
    <t>C34H39O15S</t>
  </si>
  <si>
    <t>C31H63O18</t>
  </si>
  <si>
    <t>C38H45O12S</t>
  </si>
  <si>
    <t>Time</t>
  </si>
  <si>
    <t>Sample</t>
  </si>
  <si>
    <t># Masses</t>
  </si>
  <si>
    <t>Minutes</t>
  </si>
  <si>
    <t>C35H35O17</t>
  </si>
  <si>
    <t>C20H41O28</t>
  </si>
  <si>
    <t>C44H81O8</t>
  </si>
  <si>
    <t>C32H62O18</t>
  </si>
  <si>
    <t>C11H23O35S</t>
  </si>
  <si>
    <t>C31H54O21</t>
  </si>
  <si>
    <t>Time (mins only)</t>
  </si>
  <si>
    <t>slope</t>
  </si>
  <si>
    <t>y-int</t>
  </si>
  <si>
    <t>Total masses</t>
  </si>
  <si>
    <t>Pred. mins</t>
  </si>
  <si>
    <t>Total samples</t>
  </si>
  <si>
    <t>End time</t>
  </si>
  <si>
    <t>C32H49O20S</t>
  </si>
  <si>
    <t>C25H39O27N</t>
  </si>
  <si>
    <t>C23H17O31</t>
  </si>
  <si>
    <t>C54H89O4</t>
  </si>
  <si>
    <t>C40H35O18</t>
  </si>
  <si>
    <t>C27H43O28N</t>
  </si>
  <si>
    <t>C49H71O12</t>
  </si>
  <si>
    <t>C24H45O33</t>
  </si>
  <si>
    <t>C36H55O22S</t>
  </si>
  <si>
    <t>C26H51O32</t>
  </si>
  <si>
    <t>C44H53O17S</t>
  </si>
  <si>
    <t>C46H64O17</t>
  </si>
  <si>
    <t>Pubchem Match?</t>
  </si>
  <si>
    <t>Adjusted</t>
  </si>
  <si>
    <t>Predicted by samples LOBF</t>
  </si>
  <si>
    <t>intercept</t>
  </si>
  <si>
    <t>LOBF</t>
  </si>
  <si>
    <t>m/z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</si>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</sst>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4" fillId="0" borderId="0" xfId="0" applyFont="1"/>
    <xf numFmtId="20" fontId="0" fillId="0" borderId="0" xfId="0" applyNumberFormat="1"/>
    <xf numFmtId="0" fontId="19" fillId="0" borderId="0" xfId="0" applyFont="1"/>
    <xf numFmtId="0" fontId="0" fillId="0" borderId="0" xfId="0" applyNumberFormat="1"/>
    <xf numFmtId="0" fontId="20" fillId="0" borderId="0" xfId="0" applyFont="1"/>
    <xf numFmtId="0" fontId="21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Find'!$A$2:$A$25</c:f>
              <c:numCache>
                <c:formatCode>General</c:formatCode>
                <c:ptCount val="24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Find'!$D$2:$D$25</c:f>
              <c:numCache>
                <c:formatCode>General</c:formatCode>
                <c:ptCount val="24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ser>
          <c:idx val="2"/>
          <c:order val="1"/>
          <c:tx>
            <c:v>500 to 900 filtered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01931843539799"/>
                  <c:y val="-8.211516870516813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Find'!$G$28:$G$53</c:f>
              <c:numCache>
                <c:formatCode>General</c:formatCode>
                <c:ptCount val="26"/>
                <c:pt idx="0">
                  <c:v>505.24682999999999</c:v>
                </c:pt>
                <c:pt idx="1">
                  <c:v>507.47710999999998</c:v>
                </c:pt>
                <c:pt idx="2">
                  <c:v>511.47205000000002</c:v>
                </c:pt>
                <c:pt idx="3">
                  <c:v>513.30889999999999</c:v>
                </c:pt>
                <c:pt idx="4">
                  <c:v>519.26207999999997</c:v>
                </c:pt>
                <c:pt idx="5">
                  <c:v>529.30389000000002</c:v>
                </c:pt>
                <c:pt idx="6">
                  <c:v>531.30175999999994</c:v>
                </c:pt>
                <c:pt idx="7">
                  <c:v>535.14464999999996</c:v>
                </c:pt>
                <c:pt idx="8">
                  <c:v>537.48797999999999</c:v>
                </c:pt>
                <c:pt idx="9">
                  <c:v>549.52422999999999</c:v>
                </c:pt>
                <c:pt idx="10">
                  <c:v>553.28412000000003</c:v>
                </c:pt>
                <c:pt idx="11">
                  <c:v>563.28790000000004</c:v>
                </c:pt>
                <c:pt idx="12">
                  <c:v>567.53510000000006</c:v>
                </c:pt>
                <c:pt idx="13">
                  <c:v>573.33037999999999</c:v>
                </c:pt>
                <c:pt idx="14">
                  <c:v>581.52472</c:v>
                </c:pt>
                <c:pt idx="15">
                  <c:v>613.18011000000001</c:v>
                </c:pt>
                <c:pt idx="16">
                  <c:v>665.33258000000001</c:v>
                </c:pt>
                <c:pt idx="17">
                  <c:v>679.375</c:v>
                </c:pt>
                <c:pt idx="18">
                  <c:v>681.29540999999995</c:v>
                </c:pt>
                <c:pt idx="19">
                  <c:v>719.2011</c:v>
                </c:pt>
                <c:pt idx="20">
                  <c:v>723.40148999999997</c:v>
                </c:pt>
                <c:pt idx="21">
                  <c:v>725.26239999999996</c:v>
                </c:pt>
                <c:pt idx="22">
                  <c:v>727.18695000000002</c:v>
                </c:pt>
                <c:pt idx="23">
                  <c:v>737.59310000000005</c:v>
                </c:pt>
                <c:pt idx="24">
                  <c:v>801.67499999999995</c:v>
                </c:pt>
                <c:pt idx="25">
                  <c:v>851.49680000000001</c:v>
                </c:pt>
              </c:numCache>
            </c:numRef>
          </c:xVal>
          <c:yVal>
            <c:numRef>
              <c:f>'Ref Find'!$H$28:$H$53</c:f>
              <c:numCache>
                <c:formatCode>General</c:formatCode>
                <c:ptCount val="26"/>
                <c:pt idx="0">
                  <c:v>-1.6759999999999999</c:v>
                </c:pt>
                <c:pt idx="1">
                  <c:v>-2.2839999999999998</c:v>
                </c:pt>
                <c:pt idx="2">
                  <c:v>-2.2170000000000001</c:v>
                </c:pt>
                <c:pt idx="3">
                  <c:v>-2.6829999999999998</c:v>
                </c:pt>
                <c:pt idx="4">
                  <c:v>-2.4009999999999998</c:v>
                </c:pt>
                <c:pt idx="5">
                  <c:v>-2.4590000000000001</c:v>
                </c:pt>
                <c:pt idx="6">
                  <c:v>-0.85599999999999998</c:v>
                </c:pt>
                <c:pt idx="7">
                  <c:v>-1.988</c:v>
                </c:pt>
                <c:pt idx="8">
                  <c:v>-1.5880000000000001</c:v>
                </c:pt>
                <c:pt idx="9">
                  <c:v>-1.8</c:v>
                </c:pt>
                <c:pt idx="10">
                  <c:v>0.104</c:v>
                </c:pt>
                <c:pt idx="11">
                  <c:v>-1.6879999999999999</c:v>
                </c:pt>
                <c:pt idx="12">
                  <c:v>-1.2050000000000001</c:v>
                </c:pt>
                <c:pt idx="13">
                  <c:v>-1.79</c:v>
                </c:pt>
                <c:pt idx="14">
                  <c:v>-2.6859999999999999</c:v>
                </c:pt>
                <c:pt idx="15">
                  <c:v>-1.091</c:v>
                </c:pt>
                <c:pt idx="16">
                  <c:v>-0.81299999999999994</c:v>
                </c:pt>
                <c:pt idx="17">
                  <c:v>-1.1379999999999999</c:v>
                </c:pt>
                <c:pt idx="18">
                  <c:v>0.57099999999999995</c:v>
                </c:pt>
                <c:pt idx="19">
                  <c:v>-0.57599999999999996</c:v>
                </c:pt>
                <c:pt idx="20">
                  <c:v>-0.67500000000000004</c:v>
                </c:pt>
                <c:pt idx="21">
                  <c:v>-1.821</c:v>
                </c:pt>
                <c:pt idx="22">
                  <c:v>-1.3380000000000001</c:v>
                </c:pt>
                <c:pt idx="23">
                  <c:v>-0.80300000000000005</c:v>
                </c:pt>
                <c:pt idx="24">
                  <c:v>-2.0390000000000001</c:v>
                </c:pt>
                <c:pt idx="25">
                  <c:v>1.996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1-4452-ABE6-132C404C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mass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276465441819773E-2"/>
                  <c:y val="0.20479913969087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Find'!$H$85:$H$96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70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xVal>
          <c:yVal>
            <c:numRef>
              <c:f>'Ref Find'!$C$85:$C$96</c:f>
              <c:numCache>
                <c:formatCode>General</c:formatCode>
                <c:ptCount val="12"/>
                <c:pt idx="0">
                  <c:v>297</c:v>
                </c:pt>
                <c:pt idx="1">
                  <c:v>336</c:v>
                </c:pt>
                <c:pt idx="2">
                  <c:v>381</c:v>
                </c:pt>
                <c:pt idx="3">
                  <c:v>543</c:v>
                </c:pt>
                <c:pt idx="4">
                  <c:v>698</c:v>
                </c:pt>
                <c:pt idx="5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F-43E5-B531-972B936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96112"/>
        <c:axId val="1372550224"/>
      </c:scatterChart>
      <c:scatterChart>
        <c:scatterStyle val="lineMarker"/>
        <c:varyColors val="0"/>
        <c:ser>
          <c:idx val="1"/>
          <c:order val="1"/>
          <c:tx>
            <c:v>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05424321959756"/>
                  <c:y val="4.0265018955963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 Find'!$H$85:$H$96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70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xVal>
          <c:yVal>
            <c:numRef>
              <c:f>'Ref Find'!$D$85:$D$96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F-43E5-B531-972B936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26080"/>
        <c:axId val="1443328576"/>
      </c:scatterChart>
      <c:valAx>
        <c:axId val="14285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50224"/>
        <c:crosses val="autoZero"/>
        <c:crossBetween val="midCat"/>
      </c:valAx>
      <c:valAx>
        <c:axId val="13725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96112"/>
        <c:crosses val="autoZero"/>
        <c:crossBetween val="midCat"/>
      </c:valAx>
      <c:valAx>
        <c:axId val="144332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26080"/>
        <c:crosses val="max"/>
        <c:crossBetween val="midCat"/>
      </c:valAx>
      <c:valAx>
        <c:axId val="144332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332857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  <a:p>
            <a:pPr>
              <a:defRPr/>
            </a:pPr>
            <a:r>
              <a:rPr lang="en-CA" baseline="0"/>
              <a:t>Sample 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Testing'!$D$1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Testing'!$C$2:$C$33</c:f>
              <c:numCache>
                <c:formatCode>General</c:formatCode>
                <c:ptCount val="32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317.091182</c:v>
                </c:pt>
                <c:pt idx="11">
                  <c:v>325.18429199999997</c:v>
                </c:pt>
                <c:pt idx="12">
                  <c:v>326.18204399999996</c:v>
                </c:pt>
                <c:pt idx="13">
                  <c:v>339.19994199999996</c:v>
                </c:pt>
                <c:pt idx="14">
                  <c:v>361.11739699999998</c:v>
                </c:pt>
                <c:pt idx="15">
                  <c:v>369.21301</c:v>
                </c:pt>
                <c:pt idx="16">
                  <c:v>381.23163699999998</c:v>
                </c:pt>
                <c:pt idx="17">
                  <c:v>401.08780999999999</c:v>
                </c:pt>
                <c:pt idx="18">
                  <c:v>415.21848999999997</c:v>
                </c:pt>
                <c:pt idx="19">
                  <c:v>459.24470499999995</c:v>
                </c:pt>
                <c:pt idx="20">
                  <c:v>503.27091999999999</c:v>
                </c:pt>
                <c:pt idx="21">
                  <c:v>507.47826999999995</c:v>
                </c:pt>
                <c:pt idx="22">
                  <c:v>511.473184</c:v>
                </c:pt>
                <c:pt idx="23">
                  <c:v>529.30519600000002</c:v>
                </c:pt>
                <c:pt idx="24">
                  <c:v>531.30221999999992</c:v>
                </c:pt>
                <c:pt idx="25">
                  <c:v>537.48883499999999</c:v>
                </c:pt>
                <c:pt idx="26">
                  <c:v>549.52521999999999</c:v>
                </c:pt>
                <c:pt idx="27">
                  <c:v>567.53578499999992</c:v>
                </c:pt>
                <c:pt idx="28">
                  <c:v>573.331412</c:v>
                </c:pt>
                <c:pt idx="29">
                  <c:v>581.52628299999992</c:v>
                </c:pt>
                <c:pt idx="30">
                  <c:v>681.295027</c:v>
                </c:pt>
                <c:pt idx="31">
                  <c:v>801.67663499999992</c:v>
                </c:pt>
              </c:numCache>
            </c:numRef>
          </c:xVal>
          <c:yVal>
            <c:numRef>
              <c:f>'Calibration Testing'!$E$2:$E$33</c:f>
              <c:numCache>
                <c:formatCode>General</c:formatCode>
                <c:ptCount val="32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0">
                  <c:v>-0.95240743710270614</c:v>
                </c:pt>
                <c:pt idx="11">
                  <c:v>-1.5489678079759963</c:v>
                </c:pt>
                <c:pt idx="12">
                  <c:v>-0.74590249353373195</c:v>
                </c:pt>
                <c:pt idx="13">
                  <c:v>-1.7700474722938702</c:v>
                </c:pt>
                <c:pt idx="14">
                  <c:v>-1.3674223509047818</c:v>
                </c:pt>
                <c:pt idx="15">
                  <c:v>-0.84151964200827356</c:v>
                </c:pt>
                <c:pt idx="16">
                  <c:v>-1.4885962887395039</c:v>
                </c:pt>
                <c:pt idx="17">
                  <c:v>-1.2393794765745578</c:v>
                </c:pt>
                <c:pt idx="18">
                  <c:v>-0.5517577022061475</c:v>
                </c:pt>
                <c:pt idx="19">
                  <c:v>-0.45966779289160986</c:v>
                </c:pt>
                <c:pt idx="20">
                  <c:v>-0.10849027398319072</c:v>
                </c:pt>
                <c:pt idx="21">
                  <c:v>-2.1127998248146218</c:v>
                </c:pt>
                <c:pt idx="22">
                  <c:v>-1.197521236985043</c:v>
                </c:pt>
                <c:pt idx="23">
                  <c:v>-2.3275796447551409</c:v>
                </c:pt>
                <c:pt idx="24">
                  <c:v>-0.24016462782322281</c:v>
                </c:pt>
                <c:pt idx="25">
                  <c:v>-1.0323935379929525</c:v>
                </c:pt>
                <c:pt idx="26">
                  <c:v>-1.649423842571883</c:v>
                </c:pt>
                <c:pt idx="27">
                  <c:v>-0.82144599902473903</c:v>
                </c:pt>
                <c:pt idx="28">
                  <c:v>-1.9205296918705279</c:v>
                </c:pt>
                <c:pt idx="29">
                  <c:v>-1.1144810112068735</c:v>
                </c:pt>
                <c:pt idx="30">
                  <c:v>0.56730195388688698</c:v>
                </c:pt>
                <c:pt idx="31">
                  <c:v>-1.2576142996701383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strRef>
              <c:f>'Calibration Testing'!$H$1</c:f>
              <c:strCache>
                <c:ptCount val="1"/>
                <c:pt idx="0">
                  <c:v>Cal Data original code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Testing'!$G$2:$G$31</c:f>
              <c:numCache>
                <c:formatCode>General</c:formatCode>
                <c:ptCount val="30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317.091182</c:v>
                </c:pt>
                <c:pt idx="11">
                  <c:v>325.18429199999997</c:v>
                </c:pt>
                <c:pt idx="12">
                  <c:v>326.18204399999996</c:v>
                </c:pt>
                <c:pt idx="13">
                  <c:v>339.19994199999996</c:v>
                </c:pt>
                <c:pt idx="14">
                  <c:v>369.21301</c:v>
                </c:pt>
                <c:pt idx="15">
                  <c:v>381.23163699999998</c:v>
                </c:pt>
                <c:pt idx="16">
                  <c:v>401.08780999999999</c:v>
                </c:pt>
                <c:pt idx="17">
                  <c:v>415.21848999999997</c:v>
                </c:pt>
                <c:pt idx="18">
                  <c:v>459.24470499999995</c:v>
                </c:pt>
                <c:pt idx="19">
                  <c:v>503.27091999999999</c:v>
                </c:pt>
                <c:pt idx="20">
                  <c:v>507.47826999999995</c:v>
                </c:pt>
                <c:pt idx="21">
                  <c:v>529.30519600000002</c:v>
                </c:pt>
                <c:pt idx="22">
                  <c:v>531.30221999999992</c:v>
                </c:pt>
                <c:pt idx="23">
                  <c:v>537.48883499999999</c:v>
                </c:pt>
                <c:pt idx="24">
                  <c:v>549.52521999999999</c:v>
                </c:pt>
                <c:pt idx="25">
                  <c:v>567.53578499999992</c:v>
                </c:pt>
                <c:pt idx="26">
                  <c:v>573.331412</c:v>
                </c:pt>
                <c:pt idx="27">
                  <c:v>581.52628299999992</c:v>
                </c:pt>
                <c:pt idx="28">
                  <c:v>681.295027</c:v>
                </c:pt>
                <c:pt idx="29">
                  <c:v>801.67663499999992</c:v>
                </c:pt>
              </c:numCache>
            </c:numRef>
          </c:xVal>
          <c:yVal>
            <c:numRef>
              <c:f>'Calibration Testing'!$I$2:$I$31</c:f>
              <c:numCache>
                <c:formatCode>General</c:formatCode>
                <c:ptCount val="30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0">
                  <c:v>-4.9266002640152393E-2</c:v>
                </c:pt>
                <c:pt idx="11">
                  <c:v>-0.26485752880155006</c:v>
                </c:pt>
                <c:pt idx="12">
                  <c:v>0.24549584051469514</c:v>
                </c:pt>
                <c:pt idx="13">
                  <c:v>-0.62270709634873411</c:v>
                </c:pt>
                <c:pt idx="14">
                  <c:v>0.37989453030072867</c:v>
                </c:pt>
                <c:pt idx="15">
                  <c:v>-0.41925362817627687</c:v>
                </c:pt>
                <c:pt idx="16">
                  <c:v>-0.35887415522742749</c:v>
                </c:pt>
                <c:pt idx="17">
                  <c:v>0.64581208081476571</c:v>
                </c:pt>
                <c:pt idx="18">
                  <c:v>0.53499203882234259</c:v>
                </c:pt>
                <c:pt idx="19">
                  <c:v>1.0549294086119116</c:v>
                </c:pt>
                <c:pt idx="20">
                  <c:v>-0.85047976528380953</c:v>
                </c:pt>
                <c:pt idx="21">
                  <c:v>-1.6225043822543552</c:v>
                </c:pt>
                <c:pt idx="22">
                  <c:v>2.5687827918976676</c:v>
                </c:pt>
                <c:pt idx="23">
                  <c:v>7.9443510662897801E-2</c:v>
                </c:pt>
                <c:pt idx="24">
                  <c:v>-0.57031049454256455</c:v>
                </c:pt>
                <c:pt idx="25">
                  <c:v>0.6498268651845035</c:v>
                </c:pt>
                <c:pt idx="26">
                  <c:v>-1.2242482886447559</c:v>
                </c:pt>
                <c:pt idx="27">
                  <c:v>0.20824510199291063</c:v>
                </c:pt>
                <c:pt idx="28">
                  <c:v>3.6043122328001855</c:v>
                </c:pt>
                <c:pt idx="29">
                  <c:v>-4.7151180815911242E-2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Testing'!$B$61:$B$62</c:f>
              <c:numCache>
                <c:formatCode>General</c:formatCode>
                <c:ptCount val="2"/>
                <c:pt idx="0">
                  <c:v>0</c:v>
                </c:pt>
                <c:pt idx="1">
                  <c:v>900</c:v>
                </c:pt>
              </c:numCache>
            </c:numRef>
          </c:xVal>
          <c:yVal>
            <c:numRef>
              <c:f>'Calibration Testing'!$C$55:$C$56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Testing'!$E$55:$E$56</c:f>
              <c:numCache>
                <c:formatCode>General</c:formatCode>
                <c:ptCount val="2"/>
                <c:pt idx="0">
                  <c:v>0</c:v>
                </c:pt>
                <c:pt idx="1">
                  <c:v>900</c:v>
                </c:pt>
              </c:numCache>
            </c:numRef>
          </c:xVal>
          <c:yVal>
            <c:numRef>
              <c:f>'Calibration Testing'!$F$61:$F$62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ser>
          <c:idx val="4"/>
          <c:order val="4"/>
          <c:tx>
            <c:strRef>
              <c:f>'Calibration Testing'!$L$1</c:f>
              <c:strCache>
                <c:ptCount val="1"/>
                <c:pt idx="0">
                  <c:v>Cal Data with higher lockmasses and 1/x fit option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'Calibration Testing'!$K$2:$K$23</c:f>
              <c:numCache>
                <c:formatCode>General</c:formatCode>
                <c:ptCount val="22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  <c:pt idx="18">
                  <c:v>529.30519600000002</c:v>
                </c:pt>
                <c:pt idx="19">
                  <c:v>549.52521999999999</c:v>
                </c:pt>
                <c:pt idx="20">
                  <c:v>567.53578499999992</c:v>
                </c:pt>
                <c:pt idx="21">
                  <c:v>573.331412</c:v>
                </c:pt>
              </c:numCache>
            </c:numRef>
          </c:xVal>
          <c:yVal>
            <c:numRef>
              <c:f>'Calibration Testing'!$M$2:$M$23</c:f>
              <c:numCache>
                <c:formatCode>General</c:formatCode>
                <c:ptCount val="22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-0.17214661766696263</c:v>
                </c:pt>
                <c:pt idx="11">
                  <c:v>2.4365570334750106E-2</c:v>
                </c:pt>
                <c:pt idx="12">
                  <c:v>-8.1212589656592366E-2</c:v>
                </c:pt>
                <c:pt idx="13">
                  <c:v>0.42466237310187066</c:v>
                </c:pt>
                <c:pt idx="14">
                  <c:v>0.21816108616792204</c:v>
                </c:pt>
                <c:pt idx="15">
                  <c:v>4.0034051114798599E-3</c:v>
                </c:pt>
                <c:pt idx="16">
                  <c:v>0.68655702212631575</c:v>
                </c:pt>
                <c:pt idx="17">
                  <c:v>0.82283402930289495</c:v>
                </c:pt>
                <c:pt idx="18">
                  <c:v>-0.85319396717092755</c:v>
                </c:pt>
                <c:pt idx="19">
                  <c:v>0.20508612879523835</c:v>
                </c:pt>
                <c:pt idx="20">
                  <c:v>1.2975393261778334</c:v>
                </c:pt>
                <c:pt idx="21">
                  <c:v>-0.8488981936513661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0-4486-B0BC-DB857FFEF947}"/>
            </c:ext>
          </c:extLst>
        </c:ser>
        <c:ser>
          <c:idx val="5"/>
          <c:order val="5"/>
          <c:tx>
            <c:strRef>
              <c:f>'Calibration Testing'!$P$1</c:f>
              <c:strCache>
                <c:ptCount val="1"/>
                <c:pt idx="0">
                  <c:v>Cal Data as above plus high range linear fit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'Calibration Testing'!$O$2:$O$23</c:f>
              <c:numCache>
                <c:formatCode>General</c:formatCode>
                <c:ptCount val="22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  <c:pt idx="18">
                  <c:v>529.30519600000002</c:v>
                </c:pt>
                <c:pt idx="19">
                  <c:v>549.52521999999999</c:v>
                </c:pt>
                <c:pt idx="20">
                  <c:v>567.53578499999992</c:v>
                </c:pt>
                <c:pt idx="21">
                  <c:v>573.331412</c:v>
                </c:pt>
              </c:numCache>
            </c:numRef>
          </c:xVal>
          <c:yVal>
            <c:numRef>
              <c:f>'Calibration Testing'!$Q$2:$Q$23</c:f>
              <c:numCache>
                <c:formatCode>General</c:formatCode>
                <c:ptCount val="22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2.2801381220253682E-2</c:v>
                </c:pt>
                <c:pt idx="11">
                  <c:v>-0.16158187004241817</c:v>
                </c:pt>
                <c:pt idx="12">
                  <c:v>-0.33616264964346831</c:v>
                </c:pt>
                <c:pt idx="13">
                  <c:v>0.10628512790940244</c:v>
                </c:pt>
                <c:pt idx="14">
                  <c:v>-0.48785246011252115</c:v>
                </c:pt>
                <c:pt idx="15">
                  <c:v>-0.50018833276988062</c:v>
                </c:pt>
                <c:pt idx="16">
                  <c:v>3.8195252397560935E-2</c:v>
                </c:pt>
                <c:pt idx="17">
                  <c:v>-0.19393792016716049</c:v>
                </c:pt>
                <c:pt idx="18">
                  <c:v>-2.6504557495717762</c:v>
                </c:pt>
                <c:pt idx="19">
                  <c:v>-1.8363124444642569</c:v>
                </c:pt>
                <c:pt idx="20">
                  <c:v>-1.1911143186942474</c:v>
                </c:pt>
                <c:pt idx="21">
                  <c:v>-2.2175655708718045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86-B0BC-DB857FFE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</c:scatterChart>
      <c:valAx>
        <c:axId val="1943780399"/>
        <c:scaling>
          <c:orientation val="minMax"/>
          <c:max val="9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ysClr val="windowText" lastClr="000000"/>
                    </a:solidFill>
                  </a:rPr>
                  <a:t>Mass</a:t>
                </a: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 to Charge m/z</a:t>
                </a:r>
                <a:endParaRPr lang="en-CA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4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ysClr val="windowText" lastClr="000000"/>
                    </a:solidFill>
                  </a:rPr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28</xdr:row>
      <xdr:rowOff>131762</xdr:rowOff>
    </xdr:from>
    <xdr:to>
      <xdr:col>22</xdr:col>
      <xdr:colOff>600075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97</xdr:row>
      <xdr:rowOff>166687</xdr:rowOff>
    </xdr:from>
    <xdr:to>
      <xdr:col>8</xdr:col>
      <xdr:colOff>38100</xdr:colOff>
      <xdr:row>112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95755-36C2-4433-BCF3-27D13833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14</xdr:row>
      <xdr:rowOff>42331</xdr:rowOff>
    </xdr:from>
    <xdr:to>
      <xdr:col>29</xdr:col>
      <xdr:colOff>603250</xdr:colOff>
      <xdr:row>61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"/>
  <sheetViews>
    <sheetView workbookViewId="0">
      <selection activeCell="A25" sqref="A2:A25"/>
    </sheetView>
  </sheetViews>
  <sheetFormatPr defaultRowHeight="15" x14ac:dyDescent="0.25"/>
  <cols>
    <col min="1" max="1" width="8.85546875" customWidth="1"/>
    <col min="3" max="3" width="12.140625" bestFit="1" customWidth="1"/>
    <col min="4" max="4" width="7.7109375" customWidth="1"/>
    <col min="6" max="6" width="14" bestFit="1" customWidth="1"/>
    <col min="10" max="10" width="14.7109375" bestFit="1" customWidth="1"/>
    <col min="11" max="11" width="13.28515625" bestFit="1" customWidth="1"/>
    <col min="12" max="12" width="9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2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2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2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2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2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2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2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2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2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2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25">
      <c r="A12">
        <v>301.12889999999999</v>
      </c>
      <c r="B12" s="1">
        <v>3670000</v>
      </c>
      <c r="C12" t="s">
        <v>23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25">
      <c r="A13">
        <v>317.09100000000001</v>
      </c>
      <c r="B13" s="1">
        <v>206000</v>
      </c>
      <c r="C13" s="2" t="s">
        <v>24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25">
      <c r="A14">
        <v>325.18400000000003</v>
      </c>
      <c r="B14" s="1">
        <v>87800000</v>
      </c>
      <c r="C14" s="2" t="s">
        <v>25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25">
      <c r="A15">
        <v>326.18180000000001</v>
      </c>
      <c r="B15" s="1">
        <v>699000</v>
      </c>
      <c r="C15" s="2" t="s">
        <v>26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25">
      <c r="A16">
        <v>339.19959999999998</v>
      </c>
      <c r="B16" s="1">
        <v>42000000</v>
      </c>
      <c r="C16" s="2" t="s">
        <v>27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20" x14ac:dyDescent="0.25">
      <c r="A17">
        <v>361.11689999999999</v>
      </c>
      <c r="B17" s="1">
        <v>620000</v>
      </c>
      <c r="C17" s="2" t="s">
        <v>28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20" x14ac:dyDescent="0.25">
      <c r="A18">
        <v>369.21269999999998</v>
      </c>
      <c r="B18" s="1">
        <v>21600000</v>
      </c>
      <c r="C18" t="s">
        <v>29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20" x14ac:dyDescent="0.25">
      <c r="A19">
        <v>381.2312</v>
      </c>
      <c r="B19" s="1">
        <v>3630000</v>
      </c>
      <c r="C19" s="2" t="s">
        <v>30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20" x14ac:dyDescent="0.25">
      <c r="A20">
        <v>401.0874</v>
      </c>
      <c r="B20" s="1">
        <v>8780000</v>
      </c>
      <c r="C20" t="s">
        <v>31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20" x14ac:dyDescent="0.2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20" x14ac:dyDescent="0.2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20" x14ac:dyDescent="0.2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20" x14ac:dyDescent="0.2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20" x14ac:dyDescent="0.2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  <row r="27" spans="1:20" x14ac:dyDescent="0.25">
      <c r="A27" t="s">
        <v>65</v>
      </c>
      <c r="B27" t="s">
        <v>1</v>
      </c>
      <c r="C27" t="s">
        <v>32</v>
      </c>
      <c r="D27" t="s">
        <v>3</v>
      </c>
      <c r="F27" t="s">
        <v>99</v>
      </c>
      <c r="G27" t="s">
        <v>104</v>
      </c>
      <c r="H27" t="s">
        <v>3</v>
      </c>
      <c r="J27" t="s">
        <v>21</v>
      </c>
      <c r="K27" t="s">
        <v>4</v>
      </c>
      <c r="L27" t="s">
        <v>5</v>
      </c>
      <c r="O27" t="s">
        <v>103</v>
      </c>
      <c r="Q27" t="s">
        <v>105</v>
      </c>
    </row>
    <row r="28" spans="1:20" x14ac:dyDescent="0.25">
      <c r="A28">
        <v>505.24682999999999</v>
      </c>
      <c r="B28" s="1">
        <v>19300000</v>
      </c>
      <c r="C28" s="2" t="s">
        <v>37</v>
      </c>
      <c r="D28">
        <v>-1.6759999999999999</v>
      </c>
      <c r="F28" s="2" t="s">
        <v>37</v>
      </c>
      <c r="G28">
        <v>505.24682999999999</v>
      </c>
      <c r="H28">
        <v>-1.6759999999999999</v>
      </c>
      <c r="I28" s="2"/>
      <c r="J28" s="4">
        <v>505.24713200000002</v>
      </c>
      <c r="K28">
        <v>5.5000000000000003E-4</v>
      </c>
      <c r="L28">
        <f>J28+K28</f>
        <v>505.247682</v>
      </c>
      <c r="M28" s="2"/>
      <c r="N28" s="2"/>
      <c r="O28" s="4">
        <f>G28*$G$56+$G$57</f>
        <v>-2.0206449447800003</v>
      </c>
      <c r="P28" s="2"/>
      <c r="Q28" s="4">
        <f>ABS(H28-O28)</f>
        <v>0.34464494478000041</v>
      </c>
      <c r="R28" s="2"/>
      <c r="S28" s="2"/>
      <c r="T28" s="2"/>
    </row>
    <row r="29" spans="1:20" x14ac:dyDescent="0.25">
      <c r="A29">
        <v>507.47710999999998</v>
      </c>
      <c r="B29" s="1">
        <v>2200000</v>
      </c>
      <c r="C29" t="s">
        <v>44</v>
      </c>
      <c r="D29">
        <v>-2.2839999999999998</v>
      </c>
      <c r="F29" t="s">
        <v>44</v>
      </c>
      <c r="G29">
        <v>507.47710999999998</v>
      </c>
      <c r="H29">
        <v>-2.2839999999999998</v>
      </c>
      <c r="I29" s="2"/>
      <c r="J29" s="4">
        <v>507.47771999999998</v>
      </c>
      <c r="K29">
        <v>5.5000000000000003E-4</v>
      </c>
      <c r="L29">
        <f t="shared" ref="L29:L53" si="2">J29+K29</f>
        <v>507.47826999999995</v>
      </c>
      <c r="M29" s="2"/>
      <c r="N29" s="2"/>
      <c r="O29" s="4">
        <f>G29*$G$56+$G$57</f>
        <v>-2.0069644072600004</v>
      </c>
      <c r="Q29" s="4">
        <f>ABS(H29-O29)</f>
        <v>0.27703559273999945</v>
      </c>
    </row>
    <row r="30" spans="1:20" x14ac:dyDescent="0.25">
      <c r="A30">
        <v>511.47205000000002</v>
      </c>
      <c r="B30" s="1">
        <v>70700000</v>
      </c>
      <c r="C30" t="s">
        <v>38</v>
      </c>
      <c r="D30">
        <v>-2.2170000000000001</v>
      </c>
      <c r="F30" t="s">
        <v>38</v>
      </c>
      <c r="G30">
        <v>511.47205000000002</v>
      </c>
      <c r="H30">
        <v>-2.2170000000000001</v>
      </c>
      <c r="I30" s="2"/>
      <c r="J30" s="4">
        <v>511.47263400000003</v>
      </c>
      <c r="K30">
        <v>5.5000000000000003E-4</v>
      </c>
      <c r="L30">
        <f t="shared" si="2"/>
        <v>511.473184</v>
      </c>
      <c r="M30" s="2"/>
      <c r="N30" s="2"/>
      <c r="O30" s="4">
        <f>G30*$G$56+$G$57</f>
        <v>-1.9824594453000004</v>
      </c>
      <c r="Q30" s="4">
        <f>ABS(H30-O30)</f>
        <v>0.23454055469999968</v>
      </c>
    </row>
    <row r="31" spans="1:20" x14ac:dyDescent="0.25">
      <c r="A31">
        <v>513.30889999999999</v>
      </c>
      <c r="B31" s="1">
        <v>1130000</v>
      </c>
      <c r="C31" s="2" t="s">
        <v>46</v>
      </c>
      <c r="D31">
        <v>-2.6829999999999998</v>
      </c>
      <c r="F31" s="2" t="s">
        <v>46</v>
      </c>
      <c r="G31">
        <v>513.30889999999999</v>
      </c>
      <c r="H31">
        <v>-2.6829999999999998</v>
      </c>
      <c r="I31" s="2"/>
      <c r="J31" s="4">
        <v>513.30973100000006</v>
      </c>
      <c r="K31">
        <v>5.5000000000000003E-4</v>
      </c>
      <c r="L31">
        <f t="shared" si="2"/>
        <v>513.31028100000003</v>
      </c>
      <c r="M31" s="2"/>
      <c r="N31" s="2"/>
      <c r="O31" s="4">
        <f>G31*$G$56+$G$57</f>
        <v>-1.9711922074000006</v>
      </c>
      <c r="Q31" s="4">
        <f>ABS(H31-O31)</f>
        <v>0.71180779259999927</v>
      </c>
    </row>
    <row r="32" spans="1:20" x14ac:dyDescent="0.25">
      <c r="A32">
        <v>519.26207999999997</v>
      </c>
      <c r="B32" s="1">
        <v>4510000</v>
      </c>
      <c r="C32" s="2" t="s">
        <v>45</v>
      </c>
      <c r="D32">
        <v>-2.4009999999999998</v>
      </c>
      <c r="F32" s="2" t="s">
        <v>45</v>
      </c>
      <c r="G32">
        <v>519.26207999999997</v>
      </c>
      <c r="H32">
        <v>-2.4009999999999998</v>
      </c>
      <c r="I32" s="2"/>
      <c r="J32" s="4">
        <v>519.26278200000002</v>
      </c>
      <c r="K32">
        <v>5.5000000000000003E-4</v>
      </c>
      <c r="L32">
        <f t="shared" si="2"/>
        <v>519.26333199999999</v>
      </c>
      <c r="M32" s="2"/>
      <c r="N32" s="2"/>
      <c r="O32" s="4">
        <f>G32*$G$56+$G$57</f>
        <v>-1.9346754012800007</v>
      </c>
      <c r="Q32" s="4">
        <f>ABS(H32-O32)</f>
        <v>0.46632459871999909</v>
      </c>
    </row>
    <row r="33" spans="1:17" x14ac:dyDescent="0.25">
      <c r="A33">
        <v>527.14306999999997</v>
      </c>
      <c r="B33" s="1">
        <v>2600000</v>
      </c>
      <c r="C33" s="2" t="s">
        <v>39</v>
      </c>
      <c r="D33">
        <v>-1.7629999999999999</v>
      </c>
      <c r="F33" s="2" t="s">
        <v>47</v>
      </c>
      <c r="G33">
        <v>529.30389000000002</v>
      </c>
      <c r="H33">
        <v>-2.4590000000000001</v>
      </c>
      <c r="I33" s="2"/>
      <c r="J33" s="4">
        <v>529.30464600000005</v>
      </c>
      <c r="K33">
        <v>5.5000000000000003E-4</v>
      </c>
      <c r="L33">
        <f t="shared" si="2"/>
        <v>529.30519600000002</v>
      </c>
      <c r="M33" s="2"/>
      <c r="N33" s="2"/>
      <c r="O33" s="4">
        <f>G33*$G$56+$G$57</f>
        <v>-1.8730789387400004</v>
      </c>
      <c r="Q33" s="4">
        <f>ABS(H33-O33)</f>
        <v>0.58592106125999965</v>
      </c>
    </row>
    <row r="34" spans="1:17" x14ac:dyDescent="0.25">
      <c r="A34">
        <v>529.30389000000002</v>
      </c>
      <c r="B34" s="1">
        <v>2850000</v>
      </c>
      <c r="C34" s="2" t="s">
        <v>47</v>
      </c>
      <c r="D34">
        <v>-2.4590000000000001</v>
      </c>
      <c r="F34" t="s">
        <v>40</v>
      </c>
      <c r="G34">
        <v>531.30175999999994</v>
      </c>
      <c r="H34">
        <v>-0.85599999999999998</v>
      </c>
      <c r="I34" s="2"/>
      <c r="J34" s="4">
        <v>531.30166999999994</v>
      </c>
      <c r="K34">
        <v>5.5000000000000003E-4</v>
      </c>
      <c r="L34">
        <f t="shared" si="2"/>
        <v>531.30221999999992</v>
      </c>
      <c r="M34" s="2"/>
      <c r="N34" s="2"/>
      <c r="O34" s="4">
        <f>G34*$G$56+$G$57</f>
        <v>-1.8608240041600008</v>
      </c>
      <c r="Q34" s="4">
        <f>ABS(H34-O34)</f>
        <v>1.0048240041600009</v>
      </c>
    </row>
    <row r="35" spans="1:17" x14ac:dyDescent="0.25">
      <c r="A35">
        <v>531.30175999999994</v>
      </c>
      <c r="B35" s="1">
        <v>26100000</v>
      </c>
      <c r="C35" t="s">
        <v>40</v>
      </c>
      <c r="D35">
        <v>-0.85599999999999998</v>
      </c>
      <c r="F35" t="s">
        <v>41</v>
      </c>
      <c r="G35">
        <v>535.14464999999996</v>
      </c>
      <c r="H35">
        <v>-1.988</v>
      </c>
      <c r="I35" s="2"/>
      <c r="J35" s="4">
        <v>535.14517000000001</v>
      </c>
      <c r="K35">
        <v>5.5000000000000003E-4</v>
      </c>
      <c r="L35">
        <f t="shared" si="2"/>
        <v>535.14571999999998</v>
      </c>
      <c r="M35" s="2"/>
      <c r="N35" s="2"/>
      <c r="O35" s="4">
        <f>G35*$G$56+$G$57</f>
        <v>-1.8372517169000004</v>
      </c>
      <c r="Q35" s="4">
        <f>ABS(H35-O35)</f>
        <v>0.15074828309999955</v>
      </c>
    </row>
    <row r="36" spans="1:17" x14ac:dyDescent="0.25">
      <c r="A36">
        <v>535.14464999999996</v>
      </c>
      <c r="B36" s="1">
        <v>1400000</v>
      </c>
      <c r="C36" t="s">
        <v>41</v>
      </c>
      <c r="D36">
        <v>-1.988</v>
      </c>
      <c r="F36" t="s">
        <v>42</v>
      </c>
      <c r="G36">
        <v>537.48797999999999</v>
      </c>
      <c r="H36">
        <v>-1.5880000000000001</v>
      </c>
      <c r="I36" s="2"/>
      <c r="J36" s="4">
        <v>537.48828500000002</v>
      </c>
      <c r="K36">
        <v>5.5000000000000003E-4</v>
      </c>
      <c r="L36">
        <f t="shared" si="2"/>
        <v>537.48883499999999</v>
      </c>
      <c r="M36" s="2"/>
      <c r="N36" s="2"/>
      <c r="O36" s="4">
        <f>G36*$G$56+$G$57</f>
        <v>-1.8228777306800006</v>
      </c>
      <c r="Q36" s="4">
        <f>ABS(H36-O36)</f>
        <v>0.23487773068000051</v>
      </c>
    </row>
    <row r="37" spans="1:17" x14ac:dyDescent="0.25">
      <c r="A37">
        <v>537.48797999999999</v>
      </c>
      <c r="B37" s="1">
        <v>1620000</v>
      </c>
      <c r="C37" t="s">
        <v>42</v>
      </c>
      <c r="D37">
        <v>-1.5880000000000001</v>
      </c>
      <c r="F37" t="s">
        <v>43</v>
      </c>
      <c r="G37">
        <v>549.52422999999999</v>
      </c>
      <c r="H37">
        <v>-1.8</v>
      </c>
      <c r="I37" s="2"/>
      <c r="J37" s="4">
        <v>549.52467000000001</v>
      </c>
      <c r="K37">
        <v>5.5000000000000003E-4</v>
      </c>
      <c r="L37">
        <f t="shared" si="2"/>
        <v>549.52521999999999</v>
      </c>
      <c r="M37" s="2"/>
      <c r="N37" s="2"/>
      <c r="O37" s="4">
        <f>G37*$G$56+$G$57</f>
        <v>-1.7490473731800003</v>
      </c>
      <c r="Q37" s="4">
        <f>ABS(H37-O37)</f>
        <v>5.0952626819999791E-2</v>
      </c>
    </row>
    <row r="38" spans="1:17" x14ac:dyDescent="0.25">
      <c r="A38">
        <v>547.29633000000001</v>
      </c>
      <c r="B38" s="1">
        <v>5360000</v>
      </c>
      <c r="C38" t="s">
        <v>17</v>
      </c>
      <c r="D38">
        <v>-1.46</v>
      </c>
      <c r="F38" s="2" t="s">
        <v>48</v>
      </c>
      <c r="G38">
        <v>553.28412000000003</v>
      </c>
      <c r="H38">
        <v>0.104</v>
      </c>
      <c r="J38" s="4">
        <v>553.28351699999996</v>
      </c>
      <c r="K38">
        <v>5.5000000000000003E-4</v>
      </c>
      <c r="L38">
        <f t="shared" si="2"/>
        <v>553.28406699999994</v>
      </c>
      <c r="O38" s="4">
        <f>G38*$G$56+$G$57</f>
        <v>-1.7259842079200003</v>
      </c>
      <c r="Q38" s="4">
        <f>ABS(H38-O38)</f>
        <v>1.8299842079200004</v>
      </c>
    </row>
    <row r="39" spans="1:17" x14ac:dyDescent="0.25">
      <c r="A39">
        <v>549.52422999999999</v>
      </c>
      <c r="B39" s="1">
        <v>839000</v>
      </c>
      <c r="C39" t="s">
        <v>43</v>
      </c>
      <c r="D39">
        <v>-1.8</v>
      </c>
      <c r="F39" s="2" t="s">
        <v>49</v>
      </c>
      <c r="G39">
        <v>563.28790000000004</v>
      </c>
      <c r="H39">
        <v>-1.6879999999999999</v>
      </c>
      <c r="J39" s="4">
        <v>563.28830300000004</v>
      </c>
      <c r="K39">
        <v>5.5000000000000003E-4</v>
      </c>
      <c r="L39">
        <f t="shared" si="2"/>
        <v>563.28885300000002</v>
      </c>
      <c r="O39" s="4">
        <f>G39*$G$56+$G$57</f>
        <v>-1.6646210214000003</v>
      </c>
      <c r="Q39" s="4">
        <f>ABS(H39-O39)</f>
        <v>2.33789785999996E-2</v>
      </c>
    </row>
    <row r="40" spans="1:17" x14ac:dyDescent="0.25">
      <c r="A40">
        <v>553.28412000000003</v>
      </c>
      <c r="B40" s="1">
        <v>5720000</v>
      </c>
      <c r="C40" s="2" t="s">
        <v>48</v>
      </c>
      <c r="D40">
        <v>0.104</v>
      </c>
      <c r="F40" t="s">
        <v>50</v>
      </c>
      <c r="G40">
        <v>567.53510000000006</v>
      </c>
      <c r="H40">
        <v>-1.2050000000000001</v>
      </c>
      <c r="I40" s="2"/>
      <c r="J40" s="4">
        <v>567.53523499999994</v>
      </c>
      <c r="K40">
        <v>5.5000000000000003E-4</v>
      </c>
      <c r="L40">
        <f t="shared" si="2"/>
        <v>567.53578499999992</v>
      </c>
      <c r="M40" s="2"/>
      <c r="N40" s="2"/>
      <c r="O40" s="4">
        <f>G40*$G$56+$G$57</f>
        <v>-1.6385686966000002</v>
      </c>
      <c r="Q40" s="4">
        <f>ABS(H40-O40)</f>
        <v>0.43356869660000008</v>
      </c>
    </row>
    <row r="41" spans="1:17" x14ac:dyDescent="0.25">
      <c r="A41">
        <v>563.28790000000004</v>
      </c>
      <c r="B41" s="1">
        <v>2700000</v>
      </c>
      <c r="C41" s="2" t="s">
        <v>49</v>
      </c>
      <c r="D41">
        <v>-1.6879999999999999</v>
      </c>
      <c r="F41" s="2" t="s">
        <v>51</v>
      </c>
      <c r="G41">
        <v>573.33037999999999</v>
      </c>
      <c r="H41">
        <v>-1.79</v>
      </c>
      <c r="I41" s="2"/>
      <c r="J41" s="4">
        <v>573.33086200000002</v>
      </c>
      <c r="K41">
        <v>5.5000000000000003E-4</v>
      </c>
      <c r="L41">
        <f t="shared" si="2"/>
        <v>573.331412</v>
      </c>
      <c r="M41" s="2"/>
      <c r="N41" s="2"/>
      <c r="O41" s="4">
        <f>G41*$G$56+$G$57</f>
        <v>-1.6030204490800006</v>
      </c>
      <c r="Q41" s="4">
        <f>ABS(H41-O41)</f>
        <v>0.1869795509199994</v>
      </c>
    </row>
    <row r="42" spans="1:17" x14ac:dyDescent="0.25">
      <c r="A42">
        <v>567.53510000000006</v>
      </c>
      <c r="B42" s="1">
        <v>83600000</v>
      </c>
      <c r="C42" t="s">
        <v>50</v>
      </c>
      <c r="D42">
        <v>-1.2050000000000001</v>
      </c>
      <c r="F42" s="2" t="s">
        <v>52</v>
      </c>
      <c r="G42">
        <v>581.52472</v>
      </c>
      <c r="H42">
        <v>-2.6859999999999999</v>
      </c>
      <c r="J42" s="4">
        <v>581.52573299999995</v>
      </c>
      <c r="K42">
        <v>5.5000000000000003E-4</v>
      </c>
      <c r="L42">
        <f t="shared" si="2"/>
        <v>581.52628299999992</v>
      </c>
      <c r="O42" s="4">
        <f>G42*$G$56+$G$57</f>
        <v>-1.5527563675200002</v>
      </c>
      <c r="Q42" s="4">
        <f>ABS(H42-O42)</f>
        <v>1.1332436324799997</v>
      </c>
    </row>
    <row r="43" spans="1:17" x14ac:dyDescent="0.25">
      <c r="A43">
        <v>573.33037999999999</v>
      </c>
      <c r="B43" s="1">
        <v>1860000</v>
      </c>
      <c r="C43" s="2" t="s">
        <v>51</v>
      </c>
      <c r="D43">
        <v>-1.79</v>
      </c>
      <c r="F43" s="2" t="s">
        <v>55</v>
      </c>
      <c r="G43">
        <v>613.18011000000001</v>
      </c>
      <c r="H43">
        <v>-1.091</v>
      </c>
      <c r="I43" s="2"/>
      <c r="J43" s="4">
        <v>613.18023700000003</v>
      </c>
      <c r="K43">
        <v>5.5000000000000003E-4</v>
      </c>
      <c r="L43">
        <f t="shared" si="2"/>
        <v>613.18078700000001</v>
      </c>
      <c r="M43" s="2"/>
      <c r="N43" s="2"/>
      <c r="O43" s="4">
        <f>G43*$G$56+$G$57</f>
        <v>-1.3585822052600003</v>
      </c>
      <c r="Q43" s="4">
        <f>ABS(H43-O43)</f>
        <v>0.26758220526000032</v>
      </c>
    </row>
    <row r="44" spans="1:17" x14ac:dyDescent="0.25">
      <c r="A44">
        <v>581.52472</v>
      </c>
      <c r="B44" s="1">
        <v>649000</v>
      </c>
      <c r="C44" s="2" t="s">
        <v>52</v>
      </c>
      <c r="D44">
        <v>-2.6859999999999999</v>
      </c>
      <c r="F44" t="s">
        <v>60</v>
      </c>
      <c r="G44">
        <v>665.33258000000001</v>
      </c>
      <c r="H44">
        <v>-0.81299999999999994</v>
      </c>
      <c r="I44" s="2"/>
      <c r="J44" s="4">
        <v>665.33257500000002</v>
      </c>
      <c r="K44">
        <v>5.5000000000000003E-4</v>
      </c>
      <c r="L44">
        <f t="shared" si="2"/>
        <v>665.333125</v>
      </c>
      <c r="M44" s="2"/>
      <c r="N44" s="2"/>
      <c r="O44" s="4">
        <f>G44*$G$56+$G$57</f>
        <v>-1.0386789542799999</v>
      </c>
      <c r="Q44" s="4">
        <f>ABS(H44-O44)</f>
        <v>0.22567895427999995</v>
      </c>
    </row>
    <row r="45" spans="1:17" x14ac:dyDescent="0.25">
      <c r="A45">
        <v>593.12987999999996</v>
      </c>
      <c r="B45" s="1">
        <v>62900000</v>
      </c>
      <c r="C45" s="2" t="s">
        <v>54</v>
      </c>
      <c r="D45">
        <v>1.089</v>
      </c>
      <c r="F45" t="s">
        <v>61</v>
      </c>
      <c r="G45">
        <v>679.375</v>
      </c>
      <c r="H45">
        <v>-1.1379999999999999</v>
      </c>
      <c r="I45" s="2"/>
      <c r="J45" s="4">
        <v>679.37522999999999</v>
      </c>
      <c r="K45">
        <v>5.5000000000000003E-4</v>
      </c>
      <c r="L45">
        <f t="shared" si="2"/>
        <v>679.37577999999996</v>
      </c>
      <c r="M45" s="2"/>
      <c r="N45" s="2"/>
      <c r="O45" s="4">
        <f>G45*$G$56+$G$57</f>
        <v>-0.9525427500000001</v>
      </c>
      <c r="Q45" s="4">
        <f>ABS(H45-O45)</f>
        <v>0.1854572499999998</v>
      </c>
    </row>
    <row r="46" spans="1:17" x14ac:dyDescent="0.25">
      <c r="A46">
        <v>600.38909999999998</v>
      </c>
      <c r="B46" s="1">
        <v>3850000</v>
      </c>
      <c r="C46" t="s">
        <v>53</v>
      </c>
      <c r="D46">
        <v>2.0049999999999999</v>
      </c>
      <c r="F46" s="2" t="s">
        <v>62</v>
      </c>
      <c r="G46">
        <v>681.29540999999995</v>
      </c>
      <c r="H46">
        <v>0.57099999999999995</v>
      </c>
      <c r="J46" s="4">
        <v>681.29447700000003</v>
      </c>
      <c r="K46">
        <v>5.5000000000000003E-4</v>
      </c>
      <c r="L46">
        <f t="shared" si="2"/>
        <v>681.295027</v>
      </c>
      <c r="O46" s="4">
        <f>G46*$G$56+$G$57</f>
        <v>-0.94076295506000029</v>
      </c>
      <c r="Q46" s="4">
        <f>ABS(H46-O46)</f>
        <v>1.5117629550600002</v>
      </c>
    </row>
    <row r="47" spans="1:17" x14ac:dyDescent="0.25">
      <c r="A47">
        <v>613.18011000000001</v>
      </c>
      <c r="B47" s="1">
        <v>1760000</v>
      </c>
      <c r="C47" s="2" t="s">
        <v>55</v>
      </c>
      <c r="D47">
        <v>-1.091</v>
      </c>
      <c r="F47" s="2" t="s">
        <v>67</v>
      </c>
      <c r="G47">
        <v>719.2011</v>
      </c>
      <c r="H47">
        <v>-0.57599999999999996</v>
      </c>
      <c r="I47" s="2"/>
      <c r="J47" s="4">
        <v>719.20097199999998</v>
      </c>
      <c r="K47">
        <v>5.5000000000000003E-4</v>
      </c>
      <c r="L47">
        <f t="shared" si="2"/>
        <v>719.20152199999995</v>
      </c>
      <c r="M47" s="2"/>
      <c r="N47" s="2"/>
      <c r="O47" s="4">
        <f>G47*$G$56+$G$57</f>
        <v>-0.7082494526000005</v>
      </c>
      <c r="Q47" s="4">
        <f>ABS(H47-O47)</f>
        <v>0.13224945260000054</v>
      </c>
    </row>
    <row r="48" spans="1:17" x14ac:dyDescent="0.25">
      <c r="A48">
        <v>617.35650999999996</v>
      </c>
      <c r="B48" s="1">
        <v>981000</v>
      </c>
      <c r="C48" s="2" t="s">
        <v>56</v>
      </c>
      <c r="D48">
        <v>-0.68100000000000005</v>
      </c>
      <c r="F48" t="s">
        <v>68</v>
      </c>
      <c r="G48">
        <v>723.40148999999997</v>
      </c>
      <c r="H48">
        <v>-0.67500000000000004</v>
      </c>
      <c r="I48" s="2"/>
      <c r="J48" s="4">
        <v>723.40144499999997</v>
      </c>
      <c r="K48">
        <v>5.5000000000000003E-4</v>
      </c>
      <c r="L48">
        <f t="shared" si="2"/>
        <v>723.40199499999994</v>
      </c>
      <c r="M48" s="2"/>
      <c r="N48" s="2"/>
      <c r="O48" s="4">
        <f>G48*$G$56+$G$57</f>
        <v>-0.68248426034000076</v>
      </c>
      <c r="Q48" s="4">
        <f>ABS(H48-O48)</f>
        <v>7.4842603400007146E-3</v>
      </c>
    </row>
    <row r="49" spans="1:17" x14ac:dyDescent="0.25">
      <c r="A49">
        <v>635.34893999999997</v>
      </c>
      <c r="B49" s="1">
        <v>1790000</v>
      </c>
      <c r="C49" t="s">
        <v>57</v>
      </c>
      <c r="D49">
        <v>-0.97399999999999998</v>
      </c>
      <c r="F49" s="2" t="s">
        <v>69</v>
      </c>
      <c r="G49">
        <v>725.26239999999996</v>
      </c>
      <c r="H49">
        <v>-1.821</v>
      </c>
      <c r="J49" s="4">
        <v>725.26317700000004</v>
      </c>
      <c r="K49">
        <v>5.5000000000000003E-4</v>
      </c>
      <c r="L49">
        <f t="shared" si="2"/>
        <v>725.26372700000002</v>
      </c>
      <c r="O49" s="4">
        <f>G49*$G$56+$G$57</f>
        <v>-0.67106943840000088</v>
      </c>
      <c r="Q49" s="4">
        <f>ABS(H49-O49)</f>
        <v>1.1499305615999991</v>
      </c>
    </row>
    <row r="50" spans="1:17" x14ac:dyDescent="0.25">
      <c r="A50">
        <v>637.15552000000002</v>
      </c>
      <c r="B50" s="1">
        <v>11600000</v>
      </c>
      <c r="C50" s="2" t="s">
        <v>58</v>
      </c>
      <c r="D50">
        <v>0.112</v>
      </c>
      <c r="F50" t="s">
        <v>74</v>
      </c>
      <c r="G50">
        <v>727.18695000000002</v>
      </c>
      <c r="H50">
        <v>-1.3380000000000001</v>
      </c>
      <c r="I50" s="2"/>
      <c r="J50" s="4">
        <v>727.18742999999995</v>
      </c>
      <c r="K50">
        <v>5.5000000000000003E-4</v>
      </c>
      <c r="L50">
        <f t="shared" si="2"/>
        <v>727.18797999999992</v>
      </c>
      <c r="M50" s="2"/>
      <c r="N50" s="2"/>
      <c r="O50" s="4">
        <f>G50*$G$56+$G$57</f>
        <v>-0.65926424870000044</v>
      </c>
      <c r="Q50" s="4">
        <f>ABS(H50-O50)</f>
        <v>0.67873575129999963</v>
      </c>
    </row>
    <row r="51" spans="1:17" x14ac:dyDescent="0.25">
      <c r="A51">
        <v>652.37591999999995</v>
      </c>
      <c r="B51" s="1">
        <v>11500000</v>
      </c>
      <c r="C51" s="2" t="s">
        <v>59</v>
      </c>
      <c r="D51">
        <v>-0.28799999999999998</v>
      </c>
      <c r="F51" s="4" t="s">
        <v>76</v>
      </c>
      <c r="G51">
        <v>737.59310000000005</v>
      </c>
      <c r="H51">
        <v>-0.80300000000000005</v>
      </c>
      <c r="I51" s="2"/>
      <c r="J51" s="4">
        <v>737.59314500000005</v>
      </c>
      <c r="K51">
        <v>5.5000000000000003E-4</v>
      </c>
      <c r="L51">
        <f t="shared" si="2"/>
        <v>737.59369500000003</v>
      </c>
      <c r="M51" s="2"/>
      <c r="N51" s="2"/>
      <c r="O51" s="4">
        <f>G51*$G$56+$G$57</f>
        <v>-0.59543292459999986</v>
      </c>
      <c r="Q51" s="4">
        <f>ABS(H51-O51)</f>
        <v>0.20756707540000019</v>
      </c>
    </row>
    <row r="52" spans="1:17" x14ac:dyDescent="0.25">
      <c r="A52">
        <v>665.33258000000001</v>
      </c>
      <c r="B52" s="1">
        <v>451000</v>
      </c>
      <c r="C52" t="s">
        <v>60</v>
      </c>
      <c r="D52">
        <v>-0.81299999999999994</v>
      </c>
      <c r="F52" t="s">
        <v>90</v>
      </c>
      <c r="G52">
        <v>801.67499999999995</v>
      </c>
      <c r="H52">
        <v>-2.0390000000000001</v>
      </c>
      <c r="J52" s="4">
        <v>801.67608499999994</v>
      </c>
      <c r="K52">
        <v>5.5000000000000003E-4</v>
      </c>
      <c r="L52">
        <f t="shared" si="2"/>
        <v>801.67663499999992</v>
      </c>
      <c r="O52" s="4">
        <f>G52*$G$56+$G$57</f>
        <v>-0.2023545500000008</v>
      </c>
      <c r="Q52" s="4">
        <f>ABS(H52-O52)</f>
        <v>1.8366454499999993</v>
      </c>
    </row>
    <row r="53" spans="1:17" x14ac:dyDescent="0.25">
      <c r="A53">
        <v>679.375</v>
      </c>
      <c r="B53" s="1">
        <v>1370000</v>
      </c>
      <c r="C53" t="s">
        <v>61</v>
      </c>
      <c r="D53">
        <v>-1.1379999999999999</v>
      </c>
      <c r="F53" t="s">
        <v>93</v>
      </c>
      <c r="G53">
        <v>851.49680000000001</v>
      </c>
      <c r="H53">
        <v>1.996</v>
      </c>
      <c r="J53" s="4">
        <v>851.49455499999999</v>
      </c>
      <c r="K53">
        <v>5.5000000000000003E-4</v>
      </c>
      <c r="L53">
        <f t="shared" si="2"/>
        <v>851.49510499999997</v>
      </c>
      <c r="O53" s="4">
        <f>G53*$G$56+$G$57</f>
        <v>0.10325237119999997</v>
      </c>
      <c r="Q53" s="4">
        <f>ABS(H53-O53)</f>
        <v>1.8927476288</v>
      </c>
    </row>
    <row r="54" spans="1:17" x14ac:dyDescent="0.25">
      <c r="A54">
        <v>681.29540999999995</v>
      </c>
      <c r="B54" s="1">
        <v>3390000</v>
      </c>
      <c r="C54" s="2" t="s">
        <v>62</v>
      </c>
      <c r="D54">
        <v>0.57099999999999995</v>
      </c>
      <c r="I54" s="2"/>
    </row>
    <row r="55" spans="1:17" x14ac:dyDescent="0.25">
      <c r="A55">
        <v>696.29755</v>
      </c>
      <c r="B55" s="1">
        <v>359000</v>
      </c>
      <c r="C55" t="s">
        <v>63</v>
      </c>
      <c r="D55">
        <v>-3.33</v>
      </c>
    </row>
    <row r="56" spans="1:17" x14ac:dyDescent="0.25">
      <c r="A56">
        <v>699.21704</v>
      </c>
      <c r="B56" s="1">
        <v>1270000</v>
      </c>
      <c r="C56" s="2" t="s">
        <v>64</v>
      </c>
      <c r="D56">
        <v>-0.74099999999999999</v>
      </c>
      <c r="F56" t="s">
        <v>81</v>
      </c>
      <c r="G56">
        <v>6.1339999999999997E-3</v>
      </c>
      <c r="I56" s="2"/>
    </row>
    <row r="57" spans="1:17" x14ac:dyDescent="0.25">
      <c r="A57">
        <v>713.23608000000002</v>
      </c>
      <c r="B57" s="1">
        <v>1010000</v>
      </c>
      <c r="C57" t="s">
        <v>66</v>
      </c>
      <c r="D57">
        <v>0.54600000000000004</v>
      </c>
      <c r="F57" t="s">
        <v>102</v>
      </c>
      <c r="G57">
        <v>-5.1198290000000002</v>
      </c>
    </row>
    <row r="58" spans="1:17" x14ac:dyDescent="0.25">
      <c r="A58">
        <v>719.2011</v>
      </c>
      <c r="B58" s="1">
        <v>399000</v>
      </c>
      <c r="C58" s="2" t="s">
        <v>67</v>
      </c>
      <c r="D58">
        <v>-0.57599999999999996</v>
      </c>
      <c r="I58" s="2"/>
    </row>
    <row r="59" spans="1:17" x14ac:dyDescent="0.25">
      <c r="A59">
        <v>723.40148999999997</v>
      </c>
      <c r="B59" s="1">
        <v>445000</v>
      </c>
      <c r="C59" t="s">
        <v>68</v>
      </c>
      <c r="D59">
        <v>-0.67500000000000004</v>
      </c>
    </row>
    <row r="60" spans="1:17" x14ac:dyDescent="0.25">
      <c r="A60">
        <v>725.26239999999996</v>
      </c>
      <c r="B60" s="1">
        <v>455000</v>
      </c>
      <c r="C60" s="2" t="s">
        <v>69</v>
      </c>
      <c r="D60">
        <v>-1.821</v>
      </c>
      <c r="I60" s="2"/>
    </row>
    <row r="61" spans="1:17" x14ac:dyDescent="0.25">
      <c r="A61">
        <v>727.18695000000002</v>
      </c>
      <c r="B61" s="1">
        <v>1290000</v>
      </c>
      <c r="C61" t="s">
        <v>74</v>
      </c>
      <c r="D61">
        <v>-1.3380000000000001</v>
      </c>
    </row>
    <row r="62" spans="1:17" x14ac:dyDescent="0.25">
      <c r="A62">
        <v>729.17840000000001</v>
      </c>
      <c r="B62" s="1">
        <v>2790000</v>
      </c>
      <c r="C62" s="4" t="s">
        <v>75</v>
      </c>
      <c r="D62">
        <v>-0.8</v>
      </c>
      <c r="I62" s="4"/>
    </row>
    <row r="63" spans="1:17" x14ac:dyDescent="0.25">
      <c r="A63">
        <v>734.39480000000003</v>
      </c>
      <c r="B63" s="1">
        <v>2240000</v>
      </c>
      <c r="C63" t="s">
        <v>77</v>
      </c>
      <c r="D63">
        <v>0.86699999999999999</v>
      </c>
    </row>
    <row r="64" spans="1:17" x14ac:dyDescent="0.25">
      <c r="A64">
        <v>737.59310000000005</v>
      </c>
      <c r="B64" s="1">
        <v>940000</v>
      </c>
      <c r="C64" s="4" t="s">
        <v>76</v>
      </c>
      <c r="D64">
        <v>-0.80300000000000005</v>
      </c>
      <c r="I64" s="4"/>
    </row>
    <row r="65" spans="1:9" x14ac:dyDescent="0.25">
      <c r="A65">
        <v>746.97393999999997</v>
      </c>
      <c r="B65" s="1">
        <v>36000</v>
      </c>
      <c r="C65" s="2" t="s">
        <v>78</v>
      </c>
      <c r="D65">
        <v>-0.94499999999999995</v>
      </c>
      <c r="I65" s="2"/>
    </row>
    <row r="66" spans="1:9" x14ac:dyDescent="0.25">
      <c r="A66">
        <v>762.31592000000001</v>
      </c>
      <c r="B66" s="1">
        <v>1960000</v>
      </c>
      <c r="C66" t="s">
        <v>79</v>
      </c>
      <c r="D66">
        <v>-0.53300000000000003</v>
      </c>
    </row>
    <row r="67" spans="1:9" x14ac:dyDescent="0.25">
      <c r="A67">
        <v>785.17160000000001</v>
      </c>
      <c r="B67" s="1">
        <v>3330000</v>
      </c>
      <c r="C67" s="2" t="s">
        <v>88</v>
      </c>
      <c r="D67">
        <v>0.13700000000000001</v>
      </c>
      <c r="I67" s="2"/>
    </row>
    <row r="68" spans="1:9" x14ac:dyDescent="0.25">
      <c r="A68">
        <v>785.25385000000006</v>
      </c>
      <c r="B68" s="1">
        <v>1090000</v>
      </c>
      <c r="C68" s="2" t="s">
        <v>87</v>
      </c>
      <c r="D68">
        <v>-0.55700000000000005</v>
      </c>
      <c r="I68" s="2"/>
    </row>
    <row r="69" spans="1:9" x14ac:dyDescent="0.25">
      <c r="A69">
        <v>788.97500000000002</v>
      </c>
      <c r="B69" s="1">
        <v>66300000</v>
      </c>
      <c r="C69" t="s">
        <v>89</v>
      </c>
      <c r="D69">
        <v>-1.1739999999999999</v>
      </c>
    </row>
    <row r="70" spans="1:9" x14ac:dyDescent="0.25">
      <c r="A70">
        <v>801.67499999999995</v>
      </c>
      <c r="B70" s="1">
        <v>1270000</v>
      </c>
      <c r="C70" t="s">
        <v>90</v>
      </c>
      <c r="D70">
        <v>-2.0390000000000001</v>
      </c>
    </row>
    <row r="71" spans="1:9" x14ac:dyDescent="0.25">
      <c r="A71">
        <v>803.18206999999995</v>
      </c>
      <c r="B71" s="1">
        <v>1860000</v>
      </c>
      <c r="C71" t="s">
        <v>91</v>
      </c>
      <c r="D71">
        <v>-0.98</v>
      </c>
    </row>
    <row r="72" spans="1:9" x14ac:dyDescent="0.25">
      <c r="A72">
        <v>829.19809999999995</v>
      </c>
      <c r="B72" s="1">
        <v>2100000</v>
      </c>
      <c r="C72" s="2" t="s">
        <v>92</v>
      </c>
      <c r="D72">
        <v>0.47299999999999998</v>
      </c>
      <c r="I72" s="2"/>
    </row>
    <row r="73" spans="1:9" x14ac:dyDescent="0.25">
      <c r="A73">
        <v>851.49680000000001</v>
      </c>
      <c r="B73" s="1">
        <v>1400000</v>
      </c>
      <c r="C73" t="s">
        <v>93</v>
      </c>
      <c r="D73">
        <v>1.996</v>
      </c>
    </row>
    <row r="74" spans="1:9" x14ac:dyDescent="0.25">
      <c r="A74">
        <v>861.18349999999998</v>
      </c>
      <c r="B74" s="1">
        <v>1630000</v>
      </c>
      <c r="C74" t="s">
        <v>94</v>
      </c>
      <c r="D74">
        <v>-1.575</v>
      </c>
    </row>
    <row r="75" spans="1:9" x14ac:dyDescent="0.25">
      <c r="A75">
        <v>871.29040999999995</v>
      </c>
      <c r="B75" s="1">
        <v>751000</v>
      </c>
      <c r="C75" s="2" t="s">
        <v>95</v>
      </c>
      <c r="D75">
        <v>-0.82299999999999995</v>
      </c>
      <c r="I75" s="2"/>
    </row>
    <row r="76" spans="1:9" x14ac:dyDescent="0.25">
      <c r="A76">
        <v>875.23599999999999</v>
      </c>
      <c r="B76" s="1">
        <v>227000</v>
      </c>
      <c r="C76" t="s">
        <v>96</v>
      </c>
      <c r="D76">
        <v>-1.0189999999999999</v>
      </c>
    </row>
    <row r="77" spans="1:9" x14ac:dyDescent="0.25">
      <c r="A77">
        <v>885.30010000000004</v>
      </c>
      <c r="B77" s="1">
        <v>1140000</v>
      </c>
      <c r="C77" s="2" t="s">
        <v>97</v>
      </c>
      <c r="D77">
        <v>-0.89700000000000002</v>
      </c>
      <c r="I77" s="2"/>
    </row>
    <row r="78" spans="1:9" x14ac:dyDescent="0.25">
      <c r="A78">
        <v>888.41409999999996</v>
      </c>
      <c r="B78" s="1">
        <v>203000</v>
      </c>
      <c r="C78" t="s">
        <v>98</v>
      </c>
      <c r="D78">
        <v>-0.89900000000000002</v>
      </c>
    </row>
    <row r="82" spans="2:15" x14ac:dyDescent="0.25">
      <c r="B82" s="1"/>
    </row>
    <row r="83" spans="2:15" x14ac:dyDescent="0.25">
      <c r="B83" s="1"/>
    </row>
    <row r="84" spans="2:15" x14ac:dyDescent="0.25">
      <c r="B84" s="1"/>
      <c r="C84" s="6" t="s">
        <v>72</v>
      </c>
      <c r="D84" s="7" t="s">
        <v>71</v>
      </c>
      <c r="E84" t="s">
        <v>70</v>
      </c>
      <c r="F84" t="s">
        <v>80</v>
      </c>
      <c r="G84" t="s">
        <v>100</v>
      </c>
      <c r="H84" t="s">
        <v>73</v>
      </c>
      <c r="K84" t="s">
        <v>83</v>
      </c>
      <c r="L84" t="s">
        <v>81</v>
      </c>
      <c r="M84" t="s">
        <v>82</v>
      </c>
      <c r="N84" t="s">
        <v>84</v>
      </c>
      <c r="O84" t="s">
        <v>86</v>
      </c>
    </row>
    <row r="85" spans="2:15" x14ac:dyDescent="0.25">
      <c r="B85" s="1"/>
      <c r="C85">
        <v>297</v>
      </c>
      <c r="D85">
        <v>2</v>
      </c>
      <c r="E85" s="3">
        <v>0.19930555555555554</v>
      </c>
      <c r="F85">
        <v>47</v>
      </c>
      <c r="G85">
        <v>47</v>
      </c>
      <c r="H85" s="5">
        <f>G85-$G$85</f>
        <v>0</v>
      </c>
      <c r="K85">
        <v>1300</v>
      </c>
      <c r="L85">
        <v>10.250999999999999</v>
      </c>
      <c r="M85">
        <v>286.81</v>
      </c>
      <c r="N85">
        <f>(K85-M85)/L85</f>
        <v>98.838162130523855</v>
      </c>
      <c r="O85" s="3">
        <f>E85+(N85/1440)</f>
        <v>0.26794316814619712</v>
      </c>
    </row>
    <row r="86" spans="2:15" x14ac:dyDescent="0.25">
      <c r="B86" s="1"/>
      <c r="C86">
        <v>336</v>
      </c>
      <c r="D86">
        <v>3</v>
      </c>
      <c r="E86" s="3">
        <v>0.20347222222222219</v>
      </c>
      <c r="F86">
        <v>53</v>
      </c>
      <c r="G86">
        <v>53</v>
      </c>
      <c r="H86" s="5">
        <f>G86-$G$85</f>
        <v>6</v>
      </c>
    </row>
    <row r="87" spans="2:15" x14ac:dyDescent="0.25">
      <c r="B87" s="1"/>
      <c r="C87">
        <v>381</v>
      </c>
      <c r="D87">
        <v>3</v>
      </c>
      <c r="E87" s="3">
        <v>0.20833333333333334</v>
      </c>
      <c r="F87">
        <v>60</v>
      </c>
      <c r="G87">
        <v>60</v>
      </c>
      <c r="H87" s="5">
        <f>G87-$G$85</f>
        <v>13</v>
      </c>
    </row>
    <row r="88" spans="2:15" x14ac:dyDescent="0.25">
      <c r="B88" s="1"/>
      <c r="C88">
        <v>543</v>
      </c>
      <c r="D88">
        <v>4</v>
      </c>
      <c r="E88" s="3">
        <v>0.21597222222222223</v>
      </c>
      <c r="F88">
        <v>11</v>
      </c>
      <c r="G88">
        <f>60+F88</f>
        <v>71</v>
      </c>
      <c r="H88" s="5">
        <f>G88-$G$85</f>
        <v>24</v>
      </c>
      <c r="K88" t="s">
        <v>85</v>
      </c>
      <c r="L88" t="s">
        <v>81</v>
      </c>
      <c r="M88" t="s">
        <v>82</v>
      </c>
      <c r="N88" t="s">
        <v>84</v>
      </c>
      <c r="O88" t="s">
        <v>86</v>
      </c>
    </row>
    <row r="89" spans="2:15" x14ac:dyDescent="0.25">
      <c r="B89" s="1"/>
      <c r="C89">
        <v>698</v>
      </c>
      <c r="D89">
        <v>5</v>
      </c>
      <c r="E89" s="3">
        <v>0.22361111111111109</v>
      </c>
      <c r="F89">
        <v>22</v>
      </c>
      <c r="G89">
        <f t="shared" ref="G89:G96" si="3">60+F89</f>
        <v>82</v>
      </c>
      <c r="H89" s="5">
        <f>G89-$G$85</f>
        <v>35</v>
      </c>
      <c r="K89">
        <v>9</v>
      </c>
      <c r="L89">
        <v>8.3400000000000002E-2</v>
      </c>
      <c r="M89">
        <v>2.1107</v>
      </c>
      <c r="N89">
        <f>(K89-M89)/L89</f>
        <v>82.605515587529979</v>
      </c>
      <c r="O89" s="3">
        <f>E85+(N89/1440)</f>
        <v>0.2566704969357847</v>
      </c>
    </row>
    <row r="90" spans="2:15" x14ac:dyDescent="0.25">
      <c r="B90" s="1"/>
      <c r="C90">
        <v>983</v>
      </c>
      <c r="D90">
        <v>8</v>
      </c>
      <c r="E90" s="3">
        <v>0.24791666666666667</v>
      </c>
      <c r="F90">
        <v>57</v>
      </c>
      <c r="G90">
        <f t="shared" si="3"/>
        <v>117</v>
      </c>
      <c r="H90" s="5">
        <f>G90-$G$85</f>
        <v>70</v>
      </c>
    </row>
    <row r="91" spans="2:15" x14ac:dyDescent="0.25">
      <c r="B91" s="1"/>
      <c r="E91" s="3">
        <v>0.19930555555555554</v>
      </c>
      <c r="F91">
        <v>0</v>
      </c>
      <c r="G91">
        <f t="shared" si="3"/>
        <v>60</v>
      </c>
      <c r="H91" s="5">
        <f>G91-$G$85</f>
        <v>13</v>
      </c>
    </row>
    <row r="92" spans="2:15" x14ac:dyDescent="0.25">
      <c r="B92" s="1"/>
      <c r="E92" s="3">
        <v>0.19930555555555554</v>
      </c>
      <c r="F92">
        <v>0</v>
      </c>
      <c r="G92">
        <f t="shared" si="3"/>
        <v>60</v>
      </c>
      <c r="H92" s="5">
        <f>G92-$G$85</f>
        <v>13</v>
      </c>
    </row>
    <row r="93" spans="2:15" x14ac:dyDescent="0.25">
      <c r="B93" s="1"/>
      <c r="E93" s="3">
        <v>0.19930555555555554</v>
      </c>
      <c r="F93">
        <v>0</v>
      </c>
      <c r="G93">
        <f t="shared" si="3"/>
        <v>60</v>
      </c>
      <c r="H93" s="5">
        <f>G93-$G$85</f>
        <v>13</v>
      </c>
      <c r="L93" t="s">
        <v>101</v>
      </c>
    </row>
    <row r="94" spans="2:15" x14ac:dyDescent="0.25">
      <c r="B94" s="1"/>
      <c r="E94" s="3">
        <v>0.19930555555555554</v>
      </c>
      <c r="F94">
        <v>0</v>
      </c>
      <c r="G94">
        <f t="shared" si="3"/>
        <v>60</v>
      </c>
      <c r="H94" s="5">
        <f>G94-$G$85</f>
        <v>13</v>
      </c>
      <c r="L94">
        <f>(L85*N89)+M85</f>
        <v>1133.5991402877698</v>
      </c>
    </row>
    <row r="95" spans="2:15" x14ac:dyDescent="0.25">
      <c r="B95" s="1"/>
      <c r="E95" s="3">
        <v>0.19930555555555554</v>
      </c>
      <c r="F95">
        <v>0</v>
      </c>
      <c r="G95">
        <f t="shared" si="3"/>
        <v>60</v>
      </c>
      <c r="H95" s="5">
        <f>G95-$G$85</f>
        <v>13</v>
      </c>
    </row>
    <row r="96" spans="2:15" x14ac:dyDescent="0.25">
      <c r="B96" s="1"/>
      <c r="E96" s="3">
        <v>0.19930555555555554</v>
      </c>
      <c r="F96">
        <v>0</v>
      </c>
      <c r="G96">
        <f t="shared" si="3"/>
        <v>60</v>
      </c>
      <c r="H96" s="5">
        <f>G96-$G$85</f>
        <v>13</v>
      </c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</sheetData>
  <sortState xmlns:xlrd2="http://schemas.microsoft.com/office/spreadsheetml/2017/richdata2" ref="A2:D25">
    <sortCondition ref="A1"/>
  </sortState>
  <phoneticPr fontId="18" type="noConversion"/>
  <conditionalFormatting sqref="Q28:Q53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"/>
  <sheetViews>
    <sheetView tabSelected="1" topLeftCell="A15" zoomScale="90" zoomScaleNormal="90" workbookViewId="0">
      <selection activeCell="C43" sqref="C43"/>
    </sheetView>
  </sheetViews>
  <sheetFormatPr defaultRowHeight="15" x14ac:dyDescent="0.25"/>
  <cols>
    <col min="1" max="2" width="14.140625" customWidth="1"/>
    <col min="7" max="7" width="10.28515625" customWidth="1"/>
    <col min="17" max="17" width="13.42578125" customWidth="1"/>
  </cols>
  <sheetData>
    <row r="1" spans="1:17" x14ac:dyDescent="0.25">
      <c r="A1" t="s">
        <v>22</v>
      </c>
      <c r="C1" t="s">
        <v>22</v>
      </c>
      <c r="D1" t="s">
        <v>33</v>
      </c>
      <c r="E1" t="s">
        <v>3</v>
      </c>
      <c r="G1" t="s">
        <v>22</v>
      </c>
      <c r="H1" t="s">
        <v>34</v>
      </c>
      <c r="I1" t="s">
        <v>3</v>
      </c>
      <c r="K1" t="s">
        <v>22</v>
      </c>
      <c r="L1" t="s">
        <v>35</v>
      </c>
      <c r="M1" t="s">
        <v>3</v>
      </c>
      <c r="O1" t="s">
        <v>22</v>
      </c>
      <c r="P1" t="s">
        <v>36</v>
      </c>
      <c r="Q1" t="s">
        <v>3</v>
      </c>
    </row>
    <row r="2" spans="1:17" x14ac:dyDescent="0.25">
      <c r="A2">
        <v>129.01933500000001</v>
      </c>
      <c r="C2">
        <v>129.01933500000001</v>
      </c>
      <c r="D2">
        <v>129.01808650000001</v>
      </c>
      <c r="E2">
        <f>(D2-A2)/A2*10^6</f>
        <v>-9.6768441722525544</v>
      </c>
      <c r="G2">
        <v>129.01933500000001</v>
      </c>
      <c r="H2">
        <v>129.01933920522799</v>
      </c>
      <c r="I2">
        <f>(H2-A2)/A2*10^6</f>
        <v>3.259378124175575E-2</v>
      </c>
      <c r="K2">
        <v>129.01933500000001</v>
      </c>
      <c r="L2">
        <v>129.01931927959399</v>
      </c>
      <c r="M2">
        <f>(L2-K2)/K2*10^6</f>
        <v>-0.12184534996883156</v>
      </c>
      <c r="O2">
        <v>129.01933500000001</v>
      </c>
      <c r="P2">
        <v>129.01931927959399</v>
      </c>
      <c r="Q2">
        <f>(P2-O2)/O2*10^6</f>
        <v>-0.12184534996883156</v>
      </c>
    </row>
    <row r="3" spans="1:17" x14ac:dyDescent="0.25">
      <c r="A3">
        <v>145.050635</v>
      </c>
      <c r="C3">
        <v>145.050635</v>
      </c>
      <c r="D3">
        <v>145.04945960000001</v>
      </c>
      <c r="E3">
        <f>(D3-A3)/A3*10^6</f>
        <v>-8.1033771413268365</v>
      </c>
      <c r="G3">
        <v>145.050635</v>
      </c>
      <c r="H3">
        <v>145.05063874520201</v>
      </c>
      <c r="I3">
        <f>(H3-A3)/A3*10^6</f>
        <v>2.5819962856945617E-2</v>
      </c>
      <c r="K3">
        <v>145.050635</v>
      </c>
      <c r="L3">
        <v>145.05065748129499</v>
      </c>
      <c r="M3">
        <f t="shared" ref="M3:M11" si="0">(L3-K3)/K3*10^6</f>
        <v>0.15498929040151532</v>
      </c>
      <c r="O3">
        <v>145.050635</v>
      </c>
      <c r="P3">
        <v>145.05065748129499</v>
      </c>
      <c r="Q3">
        <f t="shared" ref="Q3:Q11" si="1">(P3-O3)/O3*10^6</f>
        <v>0.15498929040151532</v>
      </c>
    </row>
    <row r="4" spans="1:17" x14ac:dyDescent="0.25">
      <c r="A4" s="2">
        <v>171.01214200000001</v>
      </c>
      <c r="B4" s="2"/>
      <c r="C4" s="2">
        <v>171.01214200000001</v>
      </c>
      <c r="D4">
        <v>171.01105670000001</v>
      </c>
      <c r="E4">
        <f>(D4-A4)/A4*10^6</f>
        <v>-6.3463329989734509</v>
      </c>
      <c r="G4" s="2">
        <v>171.01214200000001</v>
      </c>
      <c r="H4">
        <v>171.012159180569</v>
      </c>
      <c r="I4">
        <f>(H4-A4)/A4*10^6</f>
        <v>0.10046403014357917</v>
      </c>
      <c r="K4" s="2">
        <v>171.01214200000001</v>
      </c>
      <c r="L4">
        <v>171.01215509048799</v>
      </c>
      <c r="M4">
        <f t="shared" si="0"/>
        <v>7.6547126007468727E-2</v>
      </c>
      <c r="O4" s="2">
        <v>171.01214200000001</v>
      </c>
      <c r="P4">
        <v>171.01215509048799</v>
      </c>
      <c r="Q4">
        <f t="shared" si="1"/>
        <v>7.6547126007468727E-2</v>
      </c>
    </row>
    <row r="5" spans="1:17" x14ac:dyDescent="0.25">
      <c r="A5">
        <v>171.10267000000002</v>
      </c>
      <c r="C5">
        <v>171.10267000000002</v>
      </c>
      <c r="D5">
        <v>171.10154779999999</v>
      </c>
      <c r="E5">
        <f>(D5-A5)/A5*10^6</f>
        <v>-6.5586352336053038</v>
      </c>
      <c r="G5">
        <v>171.10267000000002</v>
      </c>
      <c r="H5">
        <v>171.102672900817</v>
      </c>
      <c r="I5">
        <f>(H5-A5)/A5*10^6</f>
        <v>1.6953662852836386E-2</v>
      </c>
      <c r="K5">
        <v>171.10267000000002</v>
      </c>
      <c r="L5">
        <v>171.10266333742601</v>
      </c>
      <c r="M5">
        <f t="shared" si="0"/>
        <v>-3.8939041739922006E-2</v>
      </c>
      <c r="O5">
        <v>171.10267000000002</v>
      </c>
      <c r="P5">
        <v>171.10266333742601</v>
      </c>
      <c r="Q5">
        <f t="shared" si="1"/>
        <v>-3.8939041739922006E-2</v>
      </c>
    </row>
    <row r="6" spans="1:17" x14ac:dyDescent="0.25">
      <c r="A6">
        <v>187.09758500000001</v>
      </c>
      <c r="C6">
        <v>187.09758500000001</v>
      </c>
      <c r="D6">
        <v>187.09654409999999</v>
      </c>
      <c r="E6">
        <f>(D6-A6)/A6*10^6</f>
        <v>-5.5634069248990219</v>
      </c>
      <c r="G6">
        <v>187.09758500000001</v>
      </c>
      <c r="H6">
        <v>187.09757072858599</v>
      </c>
      <c r="I6">
        <f>(H6-A6)/A6*10^6</f>
        <v>-7.627791677148292E-2</v>
      </c>
      <c r="K6">
        <v>187.09758500000001</v>
      </c>
      <c r="L6">
        <v>187.09756859666101</v>
      </c>
      <c r="M6">
        <f t="shared" si="0"/>
        <v>-8.7672638872092465E-2</v>
      </c>
      <c r="O6">
        <v>187.09758500000001</v>
      </c>
      <c r="P6">
        <v>187.09756859666101</v>
      </c>
      <c r="Q6">
        <f t="shared" si="1"/>
        <v>-8.7672638872092465E-2</v>
      </c>
    </row>
    <row r="7" spans="1:17" x14ac:dyDescent="0.25">
      <c r="A7">
        <v>189.07685000000001</v>
      </c>
      <c r="C7">
        <v>189.07685000000001</v>
      </c>
      <c r="D7">
        <v>189.07585990000001</v>
      </c>
      <c r="E7">
        <f>(D7-A7)/A7*10^6</f>
        <v>-5.236495107654183</v>
      </c>
      <c r="G7">
        <v>189.07685000000001</v>
      </c>
      <c r="H7">
        <v>189.07684607527801</v>
      </c>
      <c r="I7">
        <f>(H7-A7)/A7*10^6</f>
        <v>-2.0757284641182764E-2</v>
      </c>
      <c r="K7">
        <v>189.07685000000001</v>
      </c>
      <c r="L7">
        <v>189.076831925503</v>
      </c>
      <c r="M7">
        <f t="shared" si="0"/>
        <v>-9.5593389707079965E-2</v>
      </c>
      <c r="O7">
        <v>189.07685000000001</v>
      </c>
      <c r="P7">
        <v>189.076831925503</v>
      </c>
      <c r="Q7">
        <f t="shared" si="1"/>
        <v>-9.5593389707079965E-2</v>
      </c>
    </row>
    <row r="8" spans="1:17" x14ac:dyDescent="0.25">
      <c r="A8">
        <v>201.113235</v>
      </c>
      <c r="C8">
        <v>201.113235</v>
      </c>
      <c r="D8">
        <v>201.11232630000001</v>
      </c>
      <c r="E8">
        <f>(D8-A8)/A8*10^6</f>
        <v>-4.5183500727664336</v>
      </c>
      <c r="G8">
        <v>201.113235</v>
      </c>
      <c r="H8">
        <v>201.11322662904701</v>
      </c>
      <c r="I8">
        <f>(H8-A8)/A8*10^6</f>
        <v>-4.1623083619725512E-2</v>
      </c>
      <c r="K8">
        <v>201.113235</v>
      </c>
      <c r="L8">
        <v>201.113223626696</v>
      </c>
      <c r="M8">
        <f t="shared" si="0"/>
        <v>-5.655174312743072E-2</v>
      </c>
      <c r="O8">
        <v>201.113235</v>
      </c>
      <c r="P8">
        <v>201.113223626696</v>
      </c>
      <c r="Q8">
        <f t="shared" si="1"/>
        <v>-5.655174312743072E-2</v>
      </c>
    </row>
    <row r="9" spans="1:17" x14ac:dyDescent="0.25">
      <c r="A9">
        <v>233.10306500000002</v>
      </c>
      <c r="C9">
        <v>233.10306500000002</v>
      </c>
      <c r="D9">
        <v>233.1026291</v>
      </c>
      <c r="E9">
        <f>(D9-A9)/A9*10^6</f>
        <v>-1.86998828185116</v>
      </c>
      <c r="G9">
        <v>233.10306500000002</v>
      </c>
      <c r="H9">
        <v>233.10308249532301</v>
      </c>
      <c r="I9">
        <f>(H9-A9)/A9*10^6</f>
        <v>7.5054023819891499E-2</v>
      </c>
      <c r="K9">
        <v>233.10306500000002</v>
      </c>
      <c r="L9">
        <v>233.103086188758</v>
      </c>
      <c r="M9">
        <f t="shared" si="0"/>
        <v>9.0898667435954345E-2</v>
      </c>
      <c r="O9">
        <v>233.10306500000002</v>
      </c>
      <c r="P9">
        <v>233.103086188758</v>
      </c>
      <c r="Q9">
        <f t="shared" si="1"/>
        <v>9.0898667435954345E-2</v>
      </c>
    </row>
    <row r="10" spans="1:17" x14ac:dyDescent="0.25">
      <c r="A10">
        <v>255.232955</v>
      </c>
      <c r="C10">
        <v>255.232955</v>
      </c>
      <c r="D10">
        <v>255.2325439</v>
      </c>
      <c r="E10">
        <f>(D10-A10)/A10*10^6</f>
        <v>-1.610685422687643</v>
      </c>
      <c r="G10">
        <v>255.232955</v>
      </c>
      <c r="H10">
        <v>255.23288694192399</v>
      </c>
      <c r="I10">
        <f>(H10-A10)/A10*10^6</f>
        <v>-0.2666508171344964</v>
      </c>
      <c r="K10">
        <v>255.232955</v>
      </c>
      <c r="L10">
        <v>255.23313778514401</v>
      </c>
      <c r="M10">
        <f t="shared" si="0"/>
        <v>0.71615024793915361</v>
      </c>
      <c r="O10">
        <v>255.232955</v>
      </c>
      <c r="P10">
        <v>255.23313778514401</v>
      </c>
      <c r="Q10">
        <f t="shared" si="1"/>
        <v>0.71615024793915361</v>
      </c>
    </row>
    <row r="11" spans="1:17" x14ac:dyDescent="0.25">
      <c r="A11">
        <v>283.26425499999999</v>
      </c>
      <c r="C11">
        <v>283.26425499999999</v>
      </c>
      <c r="D11">
        <v>283.26380569999998</v>
      </c>
      <c r="E11">
        <f>(D11-A11)/A11*10^6</f>
        <v>-1.5861514189775325</v>
      </c>
      <c r="G11">
        <v>283.26425499999999</v>
      </c>
      <c r="H11">
        <v>283.26408177341</v>
      </c>
      <c r="I11">
        <f>(H11-A11)/A11*10^6</f>
        <v>-0.61153706101460537</v>
      </c>
      <c r="K11">
        <v>283.26425499999999</v>
      </c>
      <c r="L11">
        <v>283.26428907478498</v>
      </c>
      <c r="M11">
        <f t="shared" si="0"/>
        <v>0.12029327523814945</v>
      </c>
      <c r="O11">
        <v>283.26425499999999</v>
      </c>
      <c r="P11">
        <v>283.26428907478498</v>
      </c>
      <c r="Q11">
        <f t="shared" si="1"/>
        <v>0.12029327523814945</v>
      </c>
    </row>
    <row r="12" spans="1:17" x14ac:dyDescent="0.25">
      <c r="A12">
        <v>301.12927999999999</v>
      </c>
      <c r="C12" s="2">
        <v>317.091182</v>
      </c>
      <c r="D12">
        <v>317.09088000000003</v>
      </c>
      <c r="E12">
        <f>(D12-A13)/A13*10^6</f>
        <v>-0.95240743710270614</v>
      </c>
      <c r="G12" s="2">
        <v>317.091182</v>
      </c>
      <c r="H12">
        <v>317.09116637818499</v>
      </c>
      <c r="I12">
        <f>(H12-A13)/A13*10^6</f>
        <v>-4.9266002640152393E-2</v>
      </c>
      <c r="K12" s="2">
        <v>325.18429199999997</v>
      </c>
      <c r="L12">
        <v>325.18423602062398</v>
      </c>
      <c r="M12">
        <f t="shared" ref="M12:M19" si="2">(L12-K12)/K12*10^6</f>
        <v>-0.17214661766696263</v>
      </c>
      <c r="O12" s="2">
        <v>325.18429199999997</v>
      </c>
      <c r="P12">
        <v>325.18429941465098</v>
      </c>
      <c r="Q12">
        <f t="shared" ref="Q12:Q19" si="3">(P12-O12)/O12*10^6</f>
        <v>2.2801381220253682E-2</v>
      </c>
    </row>
    <row r="13" spans="1:17" x14ac:dyDescent="0.25">
      <c r="A13" s="2">
        <v>317.091182</v>
      </c>
      <c r="B13" s="2"/>
      <c r="C13" s="2">
        <v>325.18429199999997</v>
      </c>
      <c r="D13">
        <v>325.1837883</v>
      </c>
      <c r="E13">
        <f>(D13-A14)/A14*10^6</f>
        <v>-1.5489678079759963</v>
      </c>
      <c r="G13" s="2">
        <v>325.18429199999997</v>
      </c>
      <c r="H13">
        <v>325.18420587249199</v>
      </c>
      <c r="I13">
        <f>(H13-A14)/A14*10^6</f>
        <v>-0.26485752880155006</v>
      </c>
      <c r="K13" s="2">
        <v>339.19994199999996</v>
      </c>
      <c r="L13">
        <v>339.19995026480001</v>
      </c>
      <c r="M13">
        <f t="shared" si="2"/>
        <v>2.4365570334750106E-2</v>
      </c>
      <c r="O13" s="2">
        <v>339.19994199999996</v>
      </c>
      <c r="P13">
        <v>339.19988719143902</v>
      </c>
      <c r="Q13">
        <f t="shared" si="3"/>
        <v>-0.16158187004241817</v>
      </c>
    </row>
    <row r="14" spans="1:17" x14ac:dyDescent="0.25">
      <c r="A14" s="2">
        <v>325.18429199999997</v>
      </c>
      <c r="B14" s="2"/>
      <c r="C14" s="2">
        <v>326.18204399999996</v>
      </c>
      <c r="D14">
        <v>326.1818007</v>
      </c>
      <c r="E14">
        <f>(D14-A15)/A15*10^6</f>
        <v>-0.74590249353373195</v>
      </c>
      <c r="G14" s="2">
        <v>326.18204399999996</v>
      </c>
      <c r="H14">
        <v>326.18212407633501</v>
      </c>
      <c r="I14">
        <f>(H14-A15)/A15*10^6</f>
        <v>0.24549584051469514</v>
      </c>
      <c r="K14" s="2">
        <v>361.11739699999998</v>
      </c>
      <c r="L14">
        <v>361.117367672721</v>
      </c>
      <c r="M14">
        <f t="shared" si="2"/>
        <v>-8.1212589656592366E-2</v>
      </c>
      <c r="O14" s="2">
        <v>361.11739699999998</v>
      </c>
      <c r="P14">
        <v>361.11727560581897</v>
      </c>
      <c r="Q14">
        <f t="shared" si="3"/>
        <v>-0.33616264964346831</v>
      </c>
    </row>
    <row r="15" spans="1:17" x14ac:dyDescent="0.25">
      <c r="A15" s="2">
        <v>326.18204399999996</v>
      </c>
      <c r="B15" s="2"/>
      <c r="C15" s="2">
        <v>339.19994199999996</v>
      </c>
      <c r="D15">
        <v>339.19934160000003</v>
      </c>
      <c r="E15">
        <f>(D15-A16)/A16*10^6</f>
        <v>-1.7700474722938702</v>
      </c>
      <c r="G15" s="2">
        <v>339.19994199999996</v>
      </c>
      <c r="H15">
        <v>339.199730777789</v>
      </c>
      <c r="I15">
        <f>(H15-A16)/A16*10^6</f>
        <v>-0.62270709634873411</v>
      </c>
      <c r="K15">
        <v>369.21301</v>
      </c>
      <c r="L15">
        <v>369.213166790873</v>
      </c>
      <c r="M15">
        <f t="shared" si="2"/>
        <v>0.42466237310187066</v>
      </c>
      <c r="O15">
        <v>369.21301</v>
      </c>
      <c r="P15">
        <v>369.21304924185199</v>
      </c>
      <c r="Q15">
        <f t="shared" si="3"/>
        <v>0.10628512790940244</v>
      </c>
    </row>
    <row r="16" spans="1:17" x14ac:dyDescent="0.25">
      <c r="A16" s="2">
        <v>339.19994199999996</v>
      </c>
      <c r="B16" s="2"/>
      <c r="C16" s="2">
        <v>361.11739699999998</v>
      </c>
      <c r="D16">
        <v>361.11690320000002</v>
      </c>
      <c r="E16">
        <f>(D16-A17)/A17*10^6</f>
        <v>-1.3674223509047818</v>
      </c>
      <c r="G16">
        <v>369.21301</v>
      </c>
      <c r="H16">
        <v>369.21315026200301</v>
      </c>
      <c r="I16">
        <f>(H16-A18)/A18*10^6</f>
        <v>0.37989453030072867</v>
      </c>
      <c r="K16" s="2">
        <v>381.23163699999998</v>
      </c>
      <c r="L16">
        <v>381.23172016990799</v>
      </c>
      <c r="M16">
        <f t="shared" si="2"/>
        <v>0.21816108616792204</v>
      </c>
      <c r="O16" s="2">
        <v>381.23163699999998</v>
      </c>
      <c r="P16">
        <v>381.23145101520799</v>
      </c>
      <c r="Q16">
        <f t="shared" si="3"/>
        <v>-0.48785246011252115</v>
      </c>
    </row>
    <row r="17" spans="1:17" x14ac:dyDescent="0.25">
      <c r="A17" s="2">
        <v>361.11739699999998</v>
      </c>
      <c r="B17" s="2"/>
      <c r="C17">
        <v>369.21301</v>
      </c>
      <c r="D17">
        <v>369.2126993</v>
      </c>
      <c r="E17">
        <f>(D17-A18)/A18*10^6</f>
        <v>-0.84151964200827356</v>
      </c>
      <c r="G17" s="2">
        <v>381.23163699999998</v>
      </c>
      <c r="H17">
        <v>381.23147716725299</v>
      </c>
      <c r="I17">
        <f>(H17-A19)/A19*10^6</f>
        <v>-0.41925362817627687</v>
      </c>
      <c r="K17">
        <v>401.08780999999999</v>
      </c>
      <c r="L17">
        <v>401.08781160571698</v>
      </c>
      <c r="M17">
        <f t="shared" si="2"/>
        <v>4.0034051114798599E-3</v>
      </c>
      <c r="O17">
        <v>401.08780999999999</v>
      </c>
      <c r="P17">
        <v>401.08760938055701</v>
      </c>
      <c r="Q17">
        <f t="shared" si="3"/>
        <v>-0.50018833276988062</v>
      </c>
    </row>
    <row r="18" spans="1:17" x14ac:dyDescent="0.25">
      <c r="A18">
        <v>369.21301</v>
      </c>
      <c r="C18" s="2">
        <v>381.23163699999998</v>
      </c>
      <c r="D18">
        <v>381.23106949999999</v>
      </c>
      <c r="E18">
        <f>(D18-A19)/A19*10^6</f>
        <v>-1.4885962887395039</v>
      </c>
      <c r="G18">
        <v>401.08780999999999</v>
      </c>
      <c r="H18">
        <v>401.087666059951</v>
      </c>
      <c r="I18">
        <f>(H18-A20)/A20*10^6</f>
        <v>-0.35887415522742749</v>
      </c>
      <c r="K18">
        <v>415.21848999999997</v>
      </c>
      <c r="L18">
        <v>415.21877507117</v>
      </c>
      <c r="M18">
        <f t="shared" si="2"/>
        <v>0.68655702212631575</v>
      </c>
      <c r="O18">
        <v>415.21848999999997</v>
      </c>
      <c r="P18">
        <v>415.218505859375</v>
      </c>
      <c r="Q18">
        <f t="shared" si="3"/>
        <v>3.8195252397560935E-2</v>
      </c>
    </row>
    <row r="19" spans="1:17" x14ac:dyDescent="0.25">
      <c r="A19" s="2">
        <v>381.23163699999998</v>
      </c>
      <c r="B19" s="2"/>
      <c r="C19">
        <v>401.08780999999999</v>
      </c>
      <c r="D19">
        <v>401.08731289999997</v>
      </c>
      <c r="E19">
        <f>(D19-A20)/A20*10^6</f>
        <v>-1.2393794765745578</v>
      </c>
      <c r="G19">
        <v>415.21848999999997</v>
      </c>
      <c r="H19">
        <v>415.21875815311699</v>
      </c>
      <c r="I19">
        <f>(H19-A21)/A21*10^6</f>
        <v>0.64581208081476571</v>
      </c>
      <c r="K19">
        <v>459.24470499999995</v>
      </c>
      <c r="L19">
        <v>459.245082882171</v>
      </c>
      <c r="M19">
        <f t="shared" si="2"/>
        <v>0.82283402930289495</v>
      </c>
      <c r="O19">
        <v>459.24470499999995</v>
      </c>
      <c r="P19">
        <v>459.24461593503702</v>
      </c>
      <c r="Q19">
        <f t="shared" si="3"/>
        <v>-0.19393792016716049</v>
      </c>
    </row>
    <row r="20" spans="1:17" x14ac:dyDescent="0.25">
      <c r="A20">
        <v>401.08780999999999</v>
      </c>
      <c r="C20">
        <v>415.21848999999997</v>
      </c>
      <c r="D20">
        <v>415.21826090000002</v>
      </c>
      <c r="E20">
        <f>(D20-A21)/A21*10^6</f>
        <v>-0.5517577022061475</v>
      </c>
      <c r="G20">
        <v>459.24470499999995</v>
      </c>
      <c r="H20">
        <v>459.244950692261</v>
      </c>
      <c r="I20">
        <f>(H20-A22)/A22*10^6</f>
        <v>0.53499203882234259</v>
      </c>
      <c r="K20" s="8">
        <v>529.30519600000002</v>
      </c>
      <c r="L20" s="8">
        <v>529.3047444</v>
      </c>
      <c r="M20" s="8">
        <f t="shared" ref="M20:M23" si="4">(L20-K20)/K20*10^6</f>
        <v>-0.85319396717092755</v>
      </c>
      <c r="O20" s="8">
        <v>529.30519600000002</v>
      </c>
      <c r="P20" s="8">
        <v>529.30379310000001</v>
      </c>
      <c r="Q20" s="8">
        <f t="shared" ref="Q20:Q23" si="5">(P20-O20)/O20*10^6</f>
        <v>-2.6504557495717762</v>
      </c>
    </row>
    <row r="21" spans="1:17" x14ac:dyDescent="0.25">
      <c r="A21">
        <v>415.21848999999997</v>
      </c>
      <c r="C21">
        <v>459.24470499999995</v>
      </c>
      <c r="D21">
        <v>459.24449390000001</v>
      </c>
      <c r="E21">
        <f>(D21-A22)/A22*10^6</f>
        <v>-0.45966779289160986</v>
      </c>
      <c r="G21">
        <v>503.27091999999999</v>
      </c>
      <c r="H21">
        <v>503.271450915294</v>
      </c>
      <c r="I21">
        <f>(H21-A23)/A23*10^6</f>
        <v>1.0549294086119116</v>
      </c>
      <c r="K21">
        <v>549.52521999999999</v>
      </c>
      <c r="L21">
        <v>549.52533270000004</v>
      </c>
      <c r="M21">
        <f t="shared" si="4"/>
        <v>0.20508612879523835</v>
      </c>
      <c r="O21">
        <v>549.52521999999999</v>
      </c>
      <c r="P21">
        <v>549.52421089999996</v>
      </c>
      <c r="Q21">
        <f t="shared" si="5"/>
        <v>-1.8363124444642569</v>
      </c>
    </row>
    <row r="22" spans="1:17" x14ac:dyDescent="0.25">
      <c r="A22">
        <v>459.24470499999995</v>
      </c>
      <c r="C22">
        <v>503.27091999999999</v>
      </c>
      <c r="D22">
        <v>503.27086539999999</v>
      </c>
      <c r="E22">
        <f>(D22-A23)/A23*10^6</f>
        <v>-0.10849027398319072</v>
      </c>
      <c r="G22" s="8">
        <v>507.47826999999995</v>
      </c>
      <c r="H22" s="8">
        <v>507.4778384</v>
      </c>
      <c r="I22" s="8">
        <v>-0.85047976528380953</v>
      </c>
      <c r="K22">
        <v>567.53578499999992</v>
      </c>
      <c r="L22">
        <v>567.53652139999997</v>
      </c>
      <c r="M22">
        <f t="shared" si="4"/>
        <v>1.2975393261778334</v>
      </c>
      <c r="O22">
        <v>567.53578499999992</v>
      </c>
      <c r="P22">
        <v>567.53510900000003</v>
      </c>
      <c r="Q22">
        <f t="shared" si="5"/>
        <v>-1.1911143186942474</v>
      </c>
    </row>
    <row r="23" spans="1:17" x14ac:dyDescent="0.25">
      <c r="A23">
        <v>503.27091999999999</v>
      </c>
      <c r="C23" s="8">
        <v>507.47826999999995</v>
      </c>
      <c r="D23" s="8">
        <v>507.4771978</v>
      </c>
      <c r="E23" s="8">
        <v>-2.1127998248146218</v>
      </c>
      <c r="G23">
        <v>529.30519600000002</v>
      </c>
      <c r="H23">
        <v>529.30433719999996</v>
      </c>
      <c r="I23">
        <v>-1.6225043822543552</v>
      </c>
      <c r="K23">
        <v>573.331412</v>
      </c>
      <c r="L23">
        <v>573.33092529999999</v>
      </c>
      <c r="M23">
        <f t="shared" si="4"/>
        <v>-0.8488981936513661</v>
      </c>
      <c r="O23">
        <v>573.331412</v>
      </c>
      <c r="P23">
        <v>573.33014060000005</v>
      </c>
      <c r="Q23">
        <f t="shared" si="5"/>
        <v>-2.2175655708718045</v>
      </c>
    </row>
    <row r="24" spans="1:17" x14ac:dyDescent="0.25">
      <c r="A24">
        <v>547.29713500000003</v>
      </c>
      <c r="C24">
        <v>511.473184</v>
      </c>
      <c r="D24">
        <v>511.47257150000002</v>
      </c>
      <c r="E24">
        <v>-1.197521236985043</v>
      </c>
      <c r="G24">
        <v>531.30221999999992</v>
      </c>
      <c r="H24">
        <v>531.30358479999995</v>
      </c>
      <c r="I24">
        <v>2.5687827918976676</v>
      </c>
    </row>
    <row r="25" spans="1:17" x14ac:dyDescent="0.25">
      <c r="A25">
        <v>591.32335</v>
      </c>
      <c r="C25">
        <v>529.30519600000002</v>
      </c>
      <c r="D25">
        <v>529.30396399999995</v>
      </c>
      <c r="E25">
        <v>-2.3275796447551409</v>
      </c>
      <c r="G25">
        <v>537.48883499999999</v>
      </c>
      <c r="H25">
        <v>537.48887769999999</v>
      </c>
      <c r="I25">
        <v>7.9443510662897801E-2</v>
      </c>
    </row>
    <row r="26" spans="1:17" x14ac:dyDescent="0.25">
      <c r="C26">
        <v>531.30221999999992</v>
      </c>
      <c r="D26">
        <v>531.30209239999999</v>
      </c>
      <c r="E26">
        <v>-0.24016462782322281</v>
      </c>
      <c r="G26">
        <v>549.52521999999999</v>
      </c>
      <c r="H26">
        <v>549.52490660000001</v>
      </c>
      <c r="I26">
        <v>-0.57031049454256455</v>
      </c>
    </row>
    <row r="27" spans="1:17" x14ac:dyDescent="0.25">
      <c r="C27">
        <v>537.48883499999999</v>
      </c>
      <c r="D27">
        <v>537.4882801</v>
      </c>
      <c r="E27">
        <v>-1.0323935379929525</v>
      </c>
      <c r="G27">
        <v>567.53578499999992</v>
      </c>
      <c r="H27">
        <v>567.53615379999997</v>
      </c>
      <c r="I27">
        <v>0.6498268651845035</v>
      </c>
    </row>
    <row r="28" spans="1:17" x14ac:dyDescent="0.25">
      <c r="A28" t="s">
        <v>22</v>
      </c>
      <c r="C28">
        <v>549.52521999999999</v>
      </c>
      <c r="D28">
        <v>549.52431360000003</v>
      </c>
      <c r="E28">
        <v>-1.649423842571883</v>
      </c>
      <c r="G28">
        <v>573.331412</v>
      </c>
      <c r="H28">
        <v>573.33071010000003</v>
      </c>
      <c r="I28">
        <v>-1.2242482886447559</v>
      </c>
    </row>
    <row r="29" spans="1:17" x14ac:dyDescent="0.25">
      <c r="A29">
        <v>505.247682</v>
      </c>
      <c r="C29">
        <v>567.53578499999992</v>
      </c>
      <c r="D29">
        <v>567.53531880000003</v>
      </c>
      <c r="E29">
        <v>-0.82144599902473903</v>
      </c>
      <c r="G29">
        <v>581.52628299999992</v>
      </c>
      <c r="H29">
        <v>581.52640410000004</v>
      </c>
      <c r="I29">
        <v>0.20824510199291063</v>
      </c>
    </row>
    <row r="30" spans="1:17" x14ac:dyDescent="0.25">
      <c r="A30">
        <v>507.47826999999995</v>
      </c>
      <c r="C30">
        <v>573.331412</v>
      </c>
      <c r="D30">
        <v>573.33031089999997</v>
      </c>
      <c r="E30">
        <v>-1.9205296918705279</v>
      </c>
      <c r="G30">
        <v>681.295027</v>
      </c>
      <c r="H30">
        <v>681.29748259999997</v>
      </c>
      <c r="I30">
        <v>3.6043122328001855</v>
      </c>
    </row>
    <row r="31" spans="1:17" x14ac:dyDescent="0.25">
      <c r="A31">
        <v>511.473184</v>
      </c>
      <c r="C31">
        <v>581.52628299999992</v>
      </c>
      <c r="D31">
        <v>581.5256349</v>
      </c>
      <c r="E31">
        <v>-1.1144810112068735</v>
      </c>
      <c r="G31">
        <v>801.67663499999992</v>
      </c>
      <c r="H31">
        <v>801.67659719999995</v>
      </c>
      <c r="I31">
        <v>-4.7151180815911242E-2</v>
      </c>
    </row>
    <row r="32" spans="1:17" x14ac:dyDescent="0.25">
      <c r="A32">
        <v>513.31028100000003</v>
      </c>
      <c r="C32">
        <v>681.295027</v>
      </c>
      <c r="D32">
        <v>681.2954135</v>
      </c>
      <c r="E32">
        <v>0.56730195388688698</v>
      </c>
    </row>
    <row r="33" spans="1:5" x14ac:dyDescent="0.25">
      <c r="A33">
        <v>519.26333199999999</v>
      </c>
      <c r="C33">
        <v>801.67663499999992</v>
      </c>
      <c r="D33">
        <v>801.67562680000003</v>
      </c>
      <c r="E33">
        <v>-1.2576142996701383</v>
      </c>
    </row>
    <row r="34" spans="1:5" x14ac:dyDescent="0.25">
      <c r="A34">
        <v>529.30519600000002</v>
      </c>
    </row>
    <row r="35" spans="1:5" x14ac:dyDescent="0.25">
      <c r="A35">
        <v>531.30221999999992</v>
      </c>
    </row>
    <row r="36" spans="1:5" x14ac:dyDescent="0.25">
      <c r="A36">
        <v>535.14571999999998</v>
      </c>
    </row>
    <row r="37" spans="1:5" x14ac:dyDescent="0.25">
      <c r="A37">
        <v>537.48883499999999</v>
      </c>
    </row>
    <row r="38" spans="1:5" x14ac:dyDescent="0.25">
      <c r="A38">
        <v>549.52521999999999</v>
      </c>
    </row>
    <row r="39" spans="1:5" x14ac:dyDescent="0.25">
      <c r="A39">
        <v>553.28406699999994</v>
      </c>
    </row>
    <row r="40" spans="1:5" x14ac:dyDescent="0.25">
      <c r="A40">
        <v>563.28885300000002</v>
      </c>
    </row>
    <row r="41" spans="1:5" x14ac:dyDescent="0.25">
      <c r="A41">
        <v>567.53578499999992</v>
      </c>
    </row>
    <row r="42" spans="1:5" x14ac:dyDescent="0.25">
      <c r="A42">
        <v>573.331412</v>
      </c>
    </row>
    <row r="43" spans="1:5" x14ac:dyDescent="0.25">
      <c r="A43">
        <v>581.52628299999992</v>
      </c>
    </row>
    <row r="44" spans="1:5" x14ac:dyDescent="0.25">
      <c r="A44">
        <v>613.18078700000001</v>
      </c>
    </row>
    <row r="45" spans="1:5" x14ac:dyDescent="0.25">
      <c r="A45">
        <v>665.333125</v>
      </c>
    </row>
    <row r="46" spans="1:5" x14ac:dyDescent="0.25">
      <c r="A46">
        <v>679.37577999999996</v>
      </c>
    </row>
    <row r="47" spans="1:5" x14ac:dyDescent="0.25">
      <c r="A47">
        <v>681.295027</v>
      </c>
    </row>
    <row r="48" spans="1:5" x14ac:dyDescent="0.25">
      <c r="A48">
        <v>719.20152199999995</v>
      </c>
    </row>
    <row r="49" spans="1:6" x14ac:dyDescent="0.25">
      <c r="A49">
        <v>723.40199499999994</v>
      </c>
    </row>
    <row r="50" spans="1:6" x14ac:dyDescent="0.25">
      <c r="A50">
        <v>725.26372700000002</v>
      </c>
    </row>
    <row r="51" spans="1:6" x14ac:dyDescent="0.25">
      <c r="A51">
        <v>727.18797999999992</v>
      </c>
    </row>
    <row r="52" spans="1:6" x14ac:dyDescent="0.25">
      <c r="A52">
        <v>737.59369500000003</v>
      </c>
    </row>
    <row r="53" spans="1:6" x14ac:dyDescent="0.25">
      <c r="A53">
        <v>801.67663499999992</v>
      </c>
    </row>
    <row r="54" spans="1:6" x14ac:dyDescent="0.25">
      <c r="A54">
        <v>851.49510499999997</v>
      </c>
    </row>
    <row r="55" spans="1:6" x14ac:dyDescent="0.25">
      <c r="C55">
        <v>-1</v>
      </c>
      <c r="E55">
        <v>0</v>
      </c>
    </row>
    <row r="56" spans="1:6" x14ac:dyDescent="0.25">
      <c r="C56">
        <v>-1</v>
      </c>
      <c r="E56">
        <v>900</v>
      </c>
    </row>
    <row r="61" spans="1:6" x14ac:dyDescent="0.25">
      <c r="B61">
        <v>0</v>
      </c>
      <c r="F61">
        <v>1</v>
      </c>
    </row>
    <row r="62" spans="1:6" x14ac:dyDescent="0.25">
      <c r="B62">
        <v>900</v>
      </c>
      <c r="F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2019-07-15T16:16:15Z</dcterms:created>
  <dcterms:modified xsi:type="dcterms:W3CDTF">2019-07-22T23:44:46Z</dcterms:modified>
</cp:coreProperties>
</file>