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IUNOAPP\"/>
    </mc:Choice>
  </mc:AlternateContent>
  <xr:revisionPtr revIDLastSave="0" documentId="13_ncr:1_{E302C94F-F3D2-48FC-8D31-DCED015ED5B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oil Test Result" sheetId="1" r:id="rId1"/>
    <sheet name="TFC(QP)" sheetId="3" r:id="rId2"/>
    <sheet name="Computatio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A4" i="2"/>
  <c r="D2" i="2"/>
  <c r="E20" i="1"/>
  <c r="E2" i="2" s="1"/>
  <c r="M4" i="2" s="1"/>
  <c r="C20" i="1"/>
  <c r="C19" i="2"/>
  <c r="I20" i="1"/>
  <c r="N4" i="2" s="1"/>
  <c r="L4" i="2" l="1"/>
  <c r="L22" i="2"/>
  <c r="H8" i="1" l="1"/>
  <c r="E13" i="2" l="1"/>
  <c r="G13" i="2" s="1"/>
  <c r="F28" i="1" s="1"/>
  <c r="F30" i="1" s="1"/>
  <c r="C4" i="2"/>
  <c r="A13" i="2"/>
  <c r="B13" i="2"/>
  <c r="C13" i="2"/>
  <c r="L13" i="2" l="1"/>
  <c r="M13" i="2" s="1"/>
  <c r="N5" i="2"/>
  <c r="M5" i="2"/>
  <c r="L5" i="2"/>
  <c r="B4" i="2" l="1"/>
  <c r="L6" i="2"/>
  <c r="A21" i="2"/>
  <c r="B21" i="2"/>
  <c r="C21" i="2"/>
  <c r="B19" i="2"/>
  <c r="A19" i="2"/>
  <c r="M6" i="2" l="1"/>
  <c r="E14" i="2" s="1"/>
  <c r="E19" i="2"/>
  <c r="G19" i="2" s="1"/>
  <c r="C27" i="1" s="1"/>
  <c r="N6" i="2"/>
  <c r="L19" i="2" l="1"/>
  <c r="M19" i="2" s="1"/>
  <c r="C29" i="1"/>
  <c r="C31" i="1" s="1"/>
  <c r="L14" i="2"/>
  <c r="M14" i="2" s="1"/>
  <c r="G14" i="2"/>
  <c r="M7" i="2"/>
  <c r="L7" i="2"/>
  <c r="L8" i="2" s="1"/>
  <c r="E15" i="2" s="1"/>
  <c r="N7" i="2"/>
  <c r="C5" i="2"/>
  <c r="A5" i="2"/>
  <c r="B5" i="2"/>
  <c r="C15" i="2"/>
  <c r="B15" i="2"/>
  <c r="A15" i="2"/>
  <c r="C14" i="2"/>
  <c r="B14" i="2"/>
  <c r="A14" i="2"/>
  <c r="L15" i="2" l="1"/>
  <c r="M15" i="2" s="1"/>
  <c r="G15" i="2"/>
  <c r="D28" i="1" s="1"/>
  <c r="L9" i="2"/>
  <c r="B6" i="2"/>
  <c r="C6" i="2"/>
  <c r="E20" i="2" s="1"/>
  <c r="A6" i="2"/>
  <c r="L20" i="2" l="1"/>
  <c r="M20" i="2" s="1"/>
  <c r="J28" i="1"/>
  <c r="D30" i="1"/>
  <c r="J30" i="1" s="1"/>
  <c r="C7" i="2"/>
  <c r="G20" i="2"/>
  <c r="F27" i="1" s="1"/>
  <c r="B7" i="2"/>
  <c r="B8" i="2" s="1"/>
  <c r="A7" i="2"/>
  <c r="A8" i="2" s="1"/>
  <c r="H13" i="2"/>
  <c r="F29" i="1" l="1"/>
  <c r="F31" i="1" s="1"/>
  <c r="E21" i="2"/>
  <c r="H14" i="2"/>
  <c r="I14" i="2" s="1"/>
  <c r="I13" i="2"/>
  <c r="L21" i="2" l="1"/>
  <c r="M21" i="2" s="1"/>
  <c r="G21" i="2"/>
  <c r="D27" i="1" s="1"/>
  <c r="A9" i="2"/>
  <c r="H15" i="2"/>
  <c r="D29" i="1" l="1"/>
  <c r="J29" i="1" s="1"/>
  <c r="J27" i="1"/>
  <c r="I15" i="2"/>
  <c r="I16" i="2" s="1"/>
  <c r="D31" i="1" l="1"/>
  <c r="J31" i="1" s="1"/>
</calcChain>
</file>

<file path=xl/sharedStrings.xml><?xml version="1.0" encoding="utf-8"?>
<sst xmlns="http://schemas.openxmlformats.org/spreadsheetml/2006/main" count="137" uniqueCount="120">
  <si>
    <t>Republic of the Philippines</t>
  </si>
  <si>
    <t>Province of Camarines Norte</t>
  </si>
  <si>
    <t>Daet</t>
  </si>
  <si>
    <t>Province</t>
  </si>
  <si>
    <t>Name of Farmer</t>
  </si>
  <si>
    <t>Date Received</t>
  </si>
  <si>
    <t>Municipality</t>
  </si>
  <si>
    <t>Submitted by</t>
  </si>
  <si>
    <t>Date Finished</t>
  </si>
  <si>
    <t>Crop</t>
  </si>
  <si>
    <t>Area</t>
  </si>
  <si>
    <t>Field I.D.</t>
  </si>
  <si>
    <t>Lab. No.</t>
  </si>
  <si>
    <t>Texture</t>
  </si>
  <si>
    <t>pH</t>
  </si>
  <si>
    <t>EC</t>
  </si>
  <si>
    <t>N</t>
  </si>
  <si>
    <t>P</t>
  </si>
  <si>
    <t>K</t>
  </si>
  <si>
    <t>Noted:</t>
  </si>
  <si>
    <t>Supervising Agriculturist</t>
  </si>
  <si>
    <r>
      <rPr>
        <b/>
        <sz val="11"/>
        <color theme="1"/>
        <rFont val="Times New Roman"/>
        <family val="1"/>
      </rPr>
      <t>L</t>
    </r>
    <r>
      <rPr>
        <i/>
        <sz val="11"/>
        <color theme="1"/>
        <rFont val="Times New Roman"/>
        <family val="1"/>
      </rPr>
      <t>= Low</t>
    </r>
  </si>
  <si>
    <r>
      <rPr>
        <b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= Deficient</t>
    </r>
  </si>
  <si>
    <t>-</t>
  </si>
  <si>
    <t>Fertilizer to apply</t>
  </si>
  <si>
    <t>Prize</t>
  </si>
  <si>
    <t>Area:</t>
  </si>
  <si>
    <t>Reccommended Rate</t>
  </si>
  <si>
    <t>Types of fertilizer</t>
  </si>
  <si>
    <t>Amount per Ha.</t>
  </si>
  <si>
    <t>Actual Reccommendation (kls)</t>
  </si>
  <si>
    <t>No. of Bags</t>
  </si>
  <si>
    <t>Total Amount</t>
  </si>
  <si>
    <t>ha</t>
  </si>
  <si>
    <t>NUTRIENTS REQUIREMENTS</t>
  </si>
  <si>
    <t>MARILYN C. PUATU</t>
  </si>
  <si>
    <t>JAY Q. CANARIA</t>
  </si>
  <si>
    <t>Agriculturist II/Prov'l Soil's Coordinator</t>
  </si>
  <si>
    <t>Soil Sampling and Tested by:</t>
  </si>
  <si>
    <t>Fertilizer Recommendation Issued by:</t>
  </si>
  <si>
    <t>FERTILIZER RECOMMENDATION</t>
  </si>
  <si>
    <t>Camarines Norte</t>
  </si>
  <si>
    <t>Age of crops</t>
  </si>
  <si>
    <t>Age</t>
  </si>
  <si>
    <t>one (1) month old</t>
  </si>
  <si>
    <t>four (4) months old</t>
  </si>
  <si>
    <t>seven (7) months old</t>
  </si>
  <si>
    <t>ten (10) month old</t>
  </si>
  <si>
    <t>Nitrogen (N) kg/ha</t>
  </si>
  <si>
    <t>Phosporus (P)  kg/ha</t>
  </si>
  <si>
    <t xml:space="preserve"> Potassium (K)  kg/ha</t>
  </si>
  <si>
    <t>Total no. of bags</t>
  </si>
  <si>
    <t>Agriculturist II/Prov'l Pineapple Coordinator</t>
  </si>
  <si>
    <t>ROWIL B. DIAZ</t>
  </si>
  <si>
    <t>Pineapple</t>
  </si>
  <si>
    <t>1 mo.old &amp;7 mo.old</t>
  </si>
  <si>
    <t>4 mo.old &amp; 10 mo.old</t>
  </si>
  <si>
    <t>14-14-14 (bags/ha)</t>
  </si>
  <si>
    <t>46-0-0 (bags/ha)</t>
  </si>
  <si>
    <t>0-0-60 (bags/ha)</t>
  </si>
  <si>
    <t>16-20-0 (bags/ha)</t>
  </si>
  <si>
    <t>Total (bags/ha)</t>
  </si>
  <si>
    <t>SOIL ANALYSIS RESULT</t>
  </si>
  <si>
    <t>Note: Apply 20 to 50 bags organic fertilizers and Trichoderma Harzianum during first land preparation</t>
  </si>
  <si>
    <t xml:space="preserve"> Mar. 2023</t>
  </si>
  <si>
    <t>Apr. 2023</t>
  </si>
  <si>
    <t xml:space="preserve"> </t>
  </si>
  <si>
    <t>Man-ogob, San Vicente</t>
  </si>
  <si>
    <t>Alvin Idora</t>
  </si>
  <si>
    <t>Man-ogob 8</t>
  </si>
  <si>
    <t>What will happen if the value changes</t>
  </si>
  <si>
    <t>What is the effect of ph level, is there a formula for this?</t>
  </si>
  <si>
    <t>TYPES OF SOIL: - FIXED</t>
  </si>
  <si>
    <t>5.4-7 PH - NORMAL FOR PINEAPPLE</t>
  </si>
  <si>
    <t>M</t>
  </si>
  <si>
    <t>SOIL FERT STATUS</t>
  </si>
  <si>
    <t>NPK</t>
  </si>
  <si>
    <t>NUTRIENT REQUIREMENT
pH: 5.5-6.7</t>
  </si>
  <si>
    <t>APPLY DURING 1ST AND 7TH MONTH</t>
  </si>
  <si>
    <t>14-14-14</t>
  </si>
  <si>
    <t>16-20-0</t>
  </si>
  <si>
    <t>46-0-0</t>
  </si>
  <si>
    <t>0-0-60</t>
  </si>
  <si>
    <t>APPLY DURING 4TH AND 10TH MONTH</t>
  </si>
  <si>
    <t>17-0-17</t>
  </si>
  <si>
    <t>46-00-00</t>
  </si>
  <si>
    <t>00-00-60</t>
  </si>
  <si>
    <t>00-20-00</t>
  </si>
  <si>
    <t>16-20-00</t>
  </si>
  <si>
    <t>Complete</t>
  </si>
  <si>
    <t>Urea</t>
  </si>
  <si>
    <t>Potash</t>
  </si>
  <si>
    <t>Superphosphate</t>
  </si>
  <si>
    <t>Ammonium Phosphate</t>
  </si>
  <si>
    <t>N-P-K</t>
  </si>
  <si>
    <t>HHS</t>
  </si>
  <si>
    <t>HMS</t>
  </si>
  <si>
    <t>HLS</t>
  </si>
  <si>
    <t>HHD</t>
  </si>
  <si>
    <t>HMD</t>
  </si>
  <si>
    <t>HLD</t>
  </si>
  <si>
    <t>MHS</t>
  </si>
  <si>
    <t>MMS</t>
  </si>
  <si>
    <t>MLS</t>
  </si>
  <si>
    <t>MHD</t>
  </si>
  <si>
    <t>MMD</t>
  </si>
  <si>
    <t>MLD</t>
  </si>
  <si>
    <t>LHS</t>
  </si>
  <si>
    <t>LMS</t>
  </si>
  <si>
    <t>LLS</t>
  </si>
  <si>
    <t>LHD</t>
  </si>
  <si>
    <t>LMD</t>
  </si>
  <si>
    <t>LLD</t>
  </si>
  <si>
    <t>ORGANIC FERTILIZER</t>
  </si>
  <si>
    <t>BAGS/HA</t>
  </si>
  <si>
    <r>
      <rPr>
        <b/>
        <sz val="11"/>
        <color theme="1"/>
        <rFont val="Times New Roman"/>
        <family val="1"/>
      </rPr>
      <t>M</t>
    </r>
    <r>
      <rPr>
        <i/>
        <sz val="11"/>
        <color theme="1"/>
        <rFont val="Times New Roman"/>
        <family val="1"/>
      </rPr>
      <t>= Medium</t>
    </r>
  </si>
  <si>
    <r>
      <rPr>
        <b/>
        <sz val="11"/>
        <color theme="1"/>
        <rFont val="Times New Roman"/>
        <family val="1"/>
      </rPr>
      <t>H</t>
    </r>
    <r>
      <rPr>
        <i/>
        <sz val="11"/>
        <color theme="1"/>
        <rFont val="Times New Roman"/>
        <family val="1"/>
      </rPr>
      <t>= High</t>
    </r>
  </si>
  <si>
    <r>
      <rPr>
        <b/>
        <sz val="11"/>
        <color theme="1"/>
        <rFont val="Times New Roman"/>
        <family val="1"/>
      </rPr>
      <t>S</t>
    </r>
    <r>
      <rPr>
        <i/>
        <sz val="11"/>
        <color theme="1"/>
        <rFont val="Times New Roman"/>
        <family val="1"/>
      </rPr>
      <t>= Sufficient</t>
    </r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</si>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</sst>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0.0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8" tint="-0.249977111117893"/>
      <name val="Times New Roman"/>
      <family val="1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8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indent="1"/>
    </xf>
    <xf numFmtId="0" fontId="8" fillId="3" borderId="1" xfId="0" applyFont="1" applyFill="1" applyBorder="1"/>
    <xf numFmtId="0" fontId="9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2" fontId="12" fillId="4" borderId="1" xfId="0" applyNumberFormat="1" applyFont="1" applyFill="1" applyBorder="1"/>
    <xf numFmtId="164" fontId="8" fillId="5" borderId="1" xfId="1" applyFont="1" applyFill="1" applyBorder="1" applyAlignment="1" applyProtection="1"/>
    <xf numFmtId="0" fontId="2" fillId="0" borderId="1" xfId="0" applyFont="1" applyBorder="1"/>
    <xf numFmtId="164" fontId="9" fillId="0" borderId="1" xfId="1" applyFont="1" applyFill="1" applyBorder="1" applyAlignment="1" applyProtection="1"/>
    <xf numFmtId="0" fontId="1" fillId="3" borderId="0" xfId="0" applyFont="1" applyFill="1" applyAlignment="1">
      <alignment horizontal="center" vertical="center"/>
    </xf>
    <xf numFmtId="164" fontId="9" fillId="3" borderId="0" xfId="1" applyFont="1" applyFill="1" applyBorder="1" applyAlignment="1" applyProtection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/>
    <xf numFmtId="0" fontId="9" fillId="3" borderId="5" xfId="0" applyFont="1" applyFill="1" applyBorder="1"/>
    <xf numFmtId="0" fontId="4" fillId="0" borderId="0" xfId="0" applyFont="1" applyAlignment="1">
      <alignment vertical="center"/>
    </xf>
    <xf numFmtId="0" fontId="6" fillId="2" borderId="1" xfId="0" applyFont="1" applyFill="1" applyBorder="1"/>
    <xf numFmtId="0" fontId="7" fillId="2" borderId="4" xfId="0" applyFont="1" applyFill="1" applyBorder="1"/>
    <xf numFmtId="0" fontId="7" fillId="0" borderId="8" xfId="0" applyFont="1" applyBorder="1"/>
    <xf numFmtId="0" fontId="2" fillId="0" borderId="8" xfId="0" applyFont="1" applyBorder="1"/>
    <xf numFmtId="0" fontId="8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9" fontId="7" fillId="2" borderId="1" xfId="2" applyFont="1" applyFill="1" applyBorder="1" applyProtection="1"/>
    <xf numFmtId="0" fontId="2" fillId="0" borderId="0" xfId="0" applyFont="1" applyAlignment="1">
      <alignment horizontal="left" indent="8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" fontId="16" fillId="0" borderId="3" xfId="0" applyNumberFormat="1" applyFont="1" applyBorder="1"/>
    <xf numFmtId="0" fontId="16" fillId="0" borderId="3" xfId="0" applyFont="1" applyBorder="1"/>
    <xf numFmtId="0" fontId="14" fillId="0" borderId="9" xfId="0" applyFont="1" applyBorder="1"/>
    <xf numFmtId="0" fontId="18" fillId="0" borderId="9" xfId="0" applyFont="1" applyBorder="1" applyAlignment="1">
      <alignment horizontal="center" vertical="center" wrapText="1"/>
    </xf>
    <xf numFmtId="2" fontId="2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2" fontId="8" fillId="3" borderId="1" xfId="0" applyNumberFormat="1" applyFont="1" applyFill="1" applyBorder="1"/>
    <xf numFmtId="1" fontId="15" fillId="0" borderId="0" xfId="0" applyNumberFormat="1" applyFont="1" applyAlignment="1">
      <alignment horizontal="center"/>
    </xf>
    <xf numFmtId="1" fontId="6" fillId="2" borderId="5" xfId="0" applyNumberFormat="1" applyFont="1" applyFill="1" applyBorder="1"/>
    <xf numFmtId="165" fontId="2" fillId="0" borderId="15" xfId="0" applyNumberFormat="1" applyFont="1" applyBorder="1" applyAlignment="1">
      <alignment vertical="center" wrapText="1"/>
    </xf>
    <xf numFmtId="165" fontId="15" fillId="0" borderId="14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vertical="center" wrapText="1"/>
    </xf>
    <xf numFmtId="165" fontId="1" fillId="0" borderId="15" xfId="0" applyNumberFormat="1" applyFont="1" applyBorder="1" applyAlignment="1">
      <alignment wrapText="1"/>
    </xf>
    <xf numFmtId="165" fontId="15" fillId="0" borderId="14" xfId="0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horizontal="left" vertical="center"/>
    </xf>
    <xf numFmtId="0" fontId="19" fillId="0" borderId="3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16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1" fillId="0" borderId="0" xfId="0" applyFont="1"/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65" fontId="2" fillId="0" borderId="15" xfId="0" applyNumberFormat="1" applyFont="1" applyBorder="1" applyAlignment="1">
      <alignment horizontal="center" vertical="center" wrapText="1"/>
    </xf>
    <xf numFmtId="165" fontId="2" fillId="0" borderId="15" xfId="0" applyNumberFormat="1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5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16" fillId="0" borderId="3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6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6" fillId="0" borderId="2" xfId="0" applyFont="1" applyBorder="1" applyAlignment="1">
      <alignment horizontal="left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/>
    </xf>
    <xf numFmtId="0" fontId="3" fillId="0" borderId="12" xfId="0" applyFont="1" applyBorder="1" applyAlignment="1">
      <alignment horizontal="left"/>
    </xf>
    <xf numFmtId="0" fontId="3" fillId="0" borderId="0" xfId="0" applyFont="1" applyAlignment="1">
      <alignment horizontal="left"/>
    </xf>
    <xf numFmtId="165" fontId="15" fillId="0" borderId="10" xfId="0" applyNumberFormat="1" applyFont="1" applyBorder="1" applyAlignment="1">
      <alignment horizontal="center" vertical="center" wrapText="1"/>
    </xf>
    <xf numFmtId="165" fontId="15" fillId="0" borderId="16" xfId="0" applyNumberFormat="1" applyFont="1" applyBorder="1" applyAlignment="1">
      <alignment horizontal="center" vertical="center" wrapText="1"/>
    </xf>
    <xf numFmtId="165" fontId="15" fillId="0" borderId="10" xfId="0" applyNumberFormat="1" applyFont="1" applyBorder="1" applyAlignment="1">
      <alignment horizontal="center" wrapText="1"/>
    </xf>
    <xf numFmtId="165" fontId="15" fillId="0" borderId="16" xfId="0" applyNumberFormat="1" applyFont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16" xfId="0" applyFont="1" applyBorder="1" applyAlignment="1">
      <alignment horizontal="center" wrapText="1"/>
    </xf>
    <xf numFmtId="0" fontId="20" fillId="0" borderId="14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2" fontId="12" fillId="3" borderId="1" xfId="0" applyNumberFormat="1" applyFont="1" applyFill="1" applyBorder="1" applyAlignment="1">
      <alignment horizontal="center"/>
    </xf>
    <xf numFmtId="164" fontId="9" fillId="3" borderId="1" xfId="1" applyFont="1" applyFill="1" applyBorder="1" applyAlignment="1" applyProtection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1" fontId="6" fillId="2" borderId="1" xfId="0" applyNumberFormat="1" applyFont="1" applyFill="1" applyBorder="1"/>
    <xf numFmtId="9" fontId="8" fillId="3" borderId="1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142430</xdr:colOff>
      <xdr:row>0</xdr:row>
      <xdr:rowOff>0</xdr:rowOff>
    </xdr:from>
    <xdr:to>
      <xdr:col>8</xdr:col>
      <xdr:colOff>675514</xdr:colOff>
      <xdr:row>3</xdr:row>
      <xdr:rowOff>1780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62CC3F8-9A15-4567-B3E1-0ADF6F220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9140" y="0"/>
          <a:ext cx="533084" cy="526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199401</xdr:colOff>
      <xdr:row>0</xdr:row>
      <xdr:rowOff>14244</xdr:rowOff>
    </xdr:from>
    <xdr:to>
      <xdr:col>2</xdr:col>
      <xdr:colOff>299831</xdr:colOff>
      <xdr:row>3</xdr:row>
      <xdr:rowOff>22095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294D14-45FA-4745-87D1-F6993E653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102" y="14244"/>
          <a:ext cx="541963" cy="541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opLeftCell="A15" zoomScale="115" zoomScaleNormal="115" zoomScalePageLayoutView="107" workbookViewId="0">
      <selection activeCell="C27" sqref="C27"/>
    </sheetView>
  </sheetViews>
  <sheetFormatPr defaultColWidth="8.7109375" defaultRowHeight="15" x14ac:dyDescent="0.25"/>
  <cols>
    <col min="1" max="1" width="12.140625" style="1" customWidth="1"/>
    <col min="2" max="2" width="6.28515625" style="1" customWidth="1"/>
    <col min="3" max="3" width="15.42578125" style="1" customWidth="1"/>
    <col min="4" max="4" width="6.7109375" style="1" customWidth="1"/>
    <col min="5" max="5" width="7.5703125" style="1" customWidth="1"/>
    <col min="6" max="7" width="7.140625" style="1" customWidth="1"/>
    <col min="8" max="8" width="6.85546875" style="1" customWidth="1"/>
    <col min="9" max="9" width="10.28515625" style="1" customWidth="1"/>
    <col min="10" max="10" width="13.42578125" style="1" customWidth="1"/>
    <col min="11" max="12" width="9.7109375" style="1" bestFit="1" customWidth="1"/>
    <col min="13" max="16384" width="8.7109375" style="1"/>
  </cols>
  <sheetData>
    <row r="1" spans="1:11" ht="13.9" x14ac:dyDescent="0.2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</row>
    <row r="2" spans="1:11" ht="13.9" x14ac:dyDescent="0.2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</row>
    <row r="3" spans="1:11" ht="13.9" x14ac:dyDescent="0.25">
      <c r="A3" s="79" t="s">
        <v>2</v>
      </c>
      <c r="B3" s="79"/>
      <c r="C3" s="79"/>
      <c r="D3" s="79"/>
      <c r="E3" s="79"/>
      <c r="F3" s="79"/>
      <c r="G3" s="79"/>
      <c r="H3" s="79"/>
      <c r="I3" s="79"/>
      <c r="J3" s="79"/>
    </row>
    <row r="4" spans="1:11" ht="18.600000000000001" customHeight="1" x14ac:dyDescent="0.25">
      <c r="A4" s="86" t="s">
        <v>62</v>
      </c>
      <c r="B4" s="86"/>
      <c r="C4" s="86"/>
      <c r="D4" s="86"/>
      <c r="E4" s="86"/>
      <c r="F4" s="86"/>
      <c r="G4" s="86"/>
      <c r="H4" s="86"/>
      <c r="I4" s="86"/>
      <c r="J4" s="86"/>
    </row>
    <row r="5" spans="1:11" ht="16.899999999999999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</row>
    <row r="6" spans="1:11" ht="17.25" customHeight="1" x14ac:dyDescent="0.25">
      <c r="A6" s="79"/>
      <c r="B6" s="79"/>
      <c r="C6" s="79"/>
      <c r="D6" s="79"/>
      <c r="E6" s="79"/>
      <c r="F6" s="79"/>
      <c r="G6" s="79"/>
      <c r="H6" s="79"/>
      <c r="I6" s="79"/>
      <c r="J6" s="79"/>
    </row>
    <row r="7" spans="1:11" ht="13.9" x14ac:dyDescent="0.25">
      <c r="A7" s="84" t="s">
        <v>3</v>
      </c>
      <c r="B7" s="84"/>
      <c r="C7" s="87" t="s">
        <v>41</v>
      </c>
      <c r="D7" s="87"/>
      <c r="E7" s="87"/>
      <c r="F7" s="84" t="s">
        <v>6</v>
      </c>
      <c r="G7" s="84"/>
      <c r="H7" s="87" t="s">
        <v>67</v>
      </c>
      <c r="I7" s="87"/>
      <c r="J7" s="87"/>
    </row>
    <row r="8" spans="1:11" ht="13.9" x14ac:dyDescent="0.25">
      <c r="A8" s="84" t="s">
        <v>4</v>
      </c>
      <c r="B8" s="84"/>
      <c r="C8" s="85" t="s">
        <v>68</v>
      </c>
      <c r="D8" s="85"/>
      <c r="E8" s="85"/>
      <c r="F8" s="84" t="s">
        <v>7</v>
      </c>
      <c r="G8" s="84"/>
      <c r="H8" s="85" t="str">
        <f>C8</f>
        <v>Alvin Idora</v>
      </c>
      <c r="I8" s="85"/>
      <c r="J8" s="85"/>
    </row>
    <row r="9" spans="1:11" ht="13.9" x14ac:dyDescent="0.25">
      <c r="A9" s="84" t="s">
        <v>5</v>
      </c>
      <c r="B9" s="84"/>
      <c r="C9" s="82" t="s">
        <v>64</v>
      </c>
      <c r="D9" s="82"/>
      <c r="E9" s="82"/>
      <c r="F9" s="84" t="s">
        <v>8</v>
      </c>
      <c r="G9" s="84"/>
      <c r="H9" s="82" t="s">
        <v>65</v>
      </c>
      <c r="I9" s="82"/>
      <c r="J9" s="82"/>
    </row>
    <row r="10" spans="1:11" ht="13.9" x14ac:dyDescent="0.25">
      <c r="A10" s="84" t="s">
        <v>9</v>
      </c>
      <c r="B10" s="84"/>
      <c r="C10" s="85" t="s">
        <v>54</v>
      </c>
      <c r="D10" s="85"/>
      <c r="E10" s="85"/>
      <c r="F10" s="84" t="s">
        <v>10</v>
      </c>
      <c r="G10" s="84"/>
      <c r="H10" s="34">
        <v>1</v>
      </c>
      <c r="I10" s="35" t="s">
        <v>33</v>
      </c>
      <c r="J10" s="35"/>
    </row>
    <row r="11" spans="1:11" ht="13.9" x14ac:dyDescent="0.25">
      <c r="A11" s="29"/>
      <c r="B11" s="29"/>
      <c r="C11" s="26"/>
      <c r="D11" s="26"/>
      <c r="E11" s="26"/>
      <c r="F11" s="29"/>
      <c r="G11" s="29"/>
      <c r="H11" s="26"/>
      <c r="I11" s="26"/>
      <c r="J11" s="26"/>
    </row>
    <row r="12" spans="1:11" ht="17.45" customHeight="1" x14ac:dyDescent="0.25">
      <c r="A12" s="63" t="s">
        <v>11</v>
      </c>
      <c r="B12" s="63" t="s">
        <v>12</v>
      </c>
      <c r="C12" s="63" t="s">
        <v>13</v>
      </c>
      <c r="D12" s="63" t="s">
        <v>14</v>
      </c>
      <c r="E12" s="63" t="s">
        <v>15</v>
      </c>
      <c r="F12" s="63" t="s">
        <v>16</v>
      </c>
      <c r="G12" s="63" t="s">
        <v>17</v>
      </c>
      <c r="H12" s="63" t="s">
        <v>18</v>
      </c>
      <c r="I12" s="32"/>
      <c r="J12" s="33"/>
    </row>
    <row r="13" spans="1:11" ht="13.15" customHeight="1" x14ac:dyDescent="0.25">
      <c r="A13" s="63"/>
      <c r="B13" s="63"/>
      <c r="C13" s="63"/>
      <c r="D13" s="63"/>
      <c r="E13" s="63"/>
      <c r="F13" s="64"/>
      <c r="G13" s="64"/>
      <c r="H13" s="64"/>
      <c r="I13" s="33"/>
      <c r="J13" s="33"/>
    </row>
    <row r="14" spans="1:11" ht="33.6" customHeight="1" x14ac:dyDescent="0.25">
      <c r="A14" s="58" t="s">
        <v>69</v>
      </c>
      <c r="B14" s="2" t="s">
        <v>23</v>
      </c>
      <c r="C14" s="2" t="s">
        <v>23</v>
      </c>
      <c r="D14" s="59">
        <v>5.8</v>
      </c>
      <c r="E14" s="2" t="s">
        <v>23</v>
      </c>
      <c r="F14" s="59" t="s">
        <v>118</v>
      </c>
      <c r="G14" s="59" t="s">
        <v>74</v>
      </c>
      <c r="H14" s="59" t="s">
        <v>119</v>
      </c>
      <c r="I14" s="33"/>
      <c r="J14" s="33"/>
      <c r="K14" s="1" t="s">
        <v>70</v>
      </c>
    </row>
    <row r="15" spans="1:11" x14ac:dyDescent="0.25">
      <c r="A15" s="1" t="s">
        <v>21</v>
      </c>
      <c r="B15" s="81" t="s">
        <v>115</v>
      </c>
      <c r="C15" s="81"/>
      <c r="D15" s="79" t="s">
        <v>116</v>
      </c>
      <c r="E15" s="79"/>
      <c r="F15" s="79" t="s">
        <v>22</v>
      </c>
      <c r="G15" s="79"/>
      <c r="H15" s="79"/>
      <c r="I15" s="3" t="s">
        <v>117</v>
      </c>
      <c r="K15" s="1" t="s">
        <v>71</v>
      </c>
    </row>
    <row r="16" spans="1:11" ht="13.9" x14ac:dyDescent="0.25">
      <c r="B16" s="26"/>
      <c r="C16" s="26"/>
      <c r="D16" s="25"/>
      <c r="E16" s="25"/>
      <c r="F16" s="25"/>
      <c r="G16" s="25"/>
      <c r="H16" s="25"/>
      <c r="I16" s="3" t="s">
        <v>66</v>
      </c>
    </row>
    <row r="17" spans="1:18" ht="21.6" customHeight="1" x14ac:dyDescent="0.25">
      <c r="B17" s="83" t="s">
        <v>34</v>
      </c>
      <c r="C17" s="83"/>
      <c r="D17" s="83"/>
      <c r="E17" s="83"/>
      <c r="F17" s="83"/>
      <c r="G17" s="83"/>
      <c r="H17" s="83"/>
      <c r="I17" s="83"/>
      <c r="R17" s="1" t="s">
        <v>73</v>
      </c>
    </row>
    <row r="18" spans="1:18" ht="14.45" customHeight="1" x14ac:dyDescent="0.3">
      <c r="A18" s="36" t="s">
        <v>43</v>
      </c>
      <c r="B18" s="91" t="s">
        <v>48</v>
      </c>
      <c r="C18" s="92"/>
      <c r="D18" s="88" t="s">
        <v>49</v>
      </c>
      <c r="E18" s="89"/>
      <c r="F18" s="89"/>
      <c r="G18" s="90"/>
      <c r="H18" s="88" t="s">
        <v>50</v>
      </c>
      <c r="I18" s="89"/>
      <c r="J18" s="90"/>
    </row>
    <row r="19" spans="1:18" ht="37.9" customHeight="1" x14ac:dyDescent="0.25">
      <c r="A19" s="51" t="s">
        <v>55</v>
      </c>
      <c r="B19" s="52"/>
      <c r="C19" s="53">
        <v>65</v>
      </c>
      <c r="D19" s="54"/>
      <c r="E19" s="54">
        <v>50</v>
      </c>
      <c r="F19" s="54"/>
      <c r="G19" s="54"/>
      <c r="H19" s="52"/>
      <c r="I19" s="54">
        <v>20</v>
      </c>
      <c r="J19" s="55"/>
    </row>
    <row r="20" spans="1:18" ht="36.6" customHeight="1" x14ac:dyDescent="0.25">
      <c r="A20" s="56" t="s">
        <v>56</v>
      </c>
      <c r="B20" s="52"/>
      <c r="C20" s="53">
        <f>VLOOKUP(CONCATENATE(F14,G14,H14),'TFC(QP)'!$A$2:$D$20,2,FALSE)</f>
        <v>40</v>
      </c>
      <c r="D20" s="52"/>
      <c r="E20" s="54">
        <f>VLOOKUP(CONCATENATE(F14,G14,H14),'TFC(QP)'!$A$2:$D$20,3,FALSE)</f>
        <v>40</v>
      </c>
      <c r="F20" s="54"/>
      <c r="G20" s="54"/>
      <c r="H20" s="52"/>
      <c r="I20" s="54">
        <f>VLOOKUP(CONCATENATE(F14,G14,H14),'TFC(QP)'!$A$2:$D$20,4,FALSE)</f>
        <v>45</v>
      </c>
      <c r="J20" s="55"/>
      <c r="O20" s="1" t="s">
        <v>72</v>
      </c>
    </row>
    <row r="21" spans="1:18" ht="19.5" customHeight="1" x14ac:dyDescent="0.25">
      <c r="A21" s="31"/>
      <c r="B21" s="31"/>
      <c r="C21" s="31"/>
      <c r="D21" s="31"/>
      <c r="E21" s="93" t="s">
        <v>38</v>
      </c>
      <c r="F21" s="93"/>
      <c r="G21" s="93"/>
      <c r="H21" s="93"/>
      <c r="I21" s="3"/>
    </row>
    <row r="22" spans="1:18" ht="19.5" customHeight="1" x14ac:dyDescent="0.25">
      <c r="A22" s="31"/>
      <c r="B22" s="31"/>
      <c r="C22" s="31"/>
      <c r="D22" s="31"/>
      <c r="E22" s="57"/>
      <c r="F22" s="57"/>
      <c r="G22" s="57"/>
      <c r="H22" s="57"/>
      <c r="I22" s="3"/>
    </row>
    <row r="23" spans="1:18" ht="16.899999999999999" customHeight="1" x14ac:dyDescent="0.25">
      <c r="A23" s="31"/>
      <c r="B23" s="31"/>
      <c r="C23" s="31"/>
      <c r="D23" s="31"/>
      <c r="E23" s="25"/>
      <c r="F23" s="80" t="s">
        <v>36</v>
      </c>
      <c r="G23" s="80"/>
      <c r="H23" s="80"/>
      <c r="I23" s="80"/>
      <c r="J23" s="80"/>
    </row>
    <row r="24" spans="1:18" ht="15.75" customHeight="1" x14ac:dyDescent="0.25">
      <c r="A24" s="31"/>
      <c r="B24" s="31"/>
      <c r="C24" s="31"/>
      <c r="D24" s="31"/>
      <c r="E24" s="25"/>
      <c r="F24" s="78" t="s">
        <v>37</v>
      </c>
      <c r="G24" s="78"/>
      <c r="H24" s="78"/>
      <c r="I24" s="78"/>
      <c r="J24" s="78"/>
    </row>
    <row r="25" spans="1:18" ht="25.9" customHeight="1" x14ac:dyDescent="0.25">
      <c r="A25" s="65" t="s">
        <v>40</v>
      </c>
      <c r="B25" s="66"/>
      <c r="C25" s="66"/>
      <c r="D25" s="66"/>
      <c r="E25" s="66"/>
      <c r="F25" s="66"/>
      <c r="G25" s="66"/>
      <c r="H25" s="66"/>
      <c r="I25" s="66"/>
      <c r="J25" s="66"/>
    </row>
    <row r="26" spans="1:18" ht="31.9" customHeight="1" x14ac:dyDescent="0.25">
      <c r="A26" s="71" t="s">
        <v>42</v>
      </c>
      <c r="B26" s="71"/>
      <c r="C26" s="37" t="s">
        <v>57</v>
      </c>
      <c r="D26" s="76" t="s">
        <v>58</v>
      </c>
      <c r="E26" s="77"/>
      <c r="F26" s="76" t="s">
        <v>59</v>
      </c>
      <c r="G26" s="77"/>
      <c r="H26" s="76" t="s">
        <v>60</v>
      </c>
      <c r="I26" s="77"/>
      <c r="J26" s="37" t="s">
        <v>61</v>
      </c>
    </row>
    <row r="27" spans="1:18" ht="16.899999999999999" customHeight="1" x14ac:dyDescent="0.25">
      <c r="A27" s="72" t="s">
        <v>44</v>
      </c>
      <c r="B27" s="72"/>
      <c r="C27" s="46">
        <f>Computation!G19/2</f>
        <v>2.8571428571428568</v>
      </c>
      <c r="D27" s="73">
        <f>Computation!G21/2</f>
        <v>0.54347826086956519</v>
      </c>
      <c r="E27" s="73"/>
      <c r="F27" s="74">
        <f>Computation!G20/2</f>
        <v>0</v>
      </c>
      <c r="G27" s="74"/>
      <c r="H27" s="75"/>
      <c r="I27" s="75"/>
      <c r="J27" s="47">
        <f>SUM(C27:I27)</f>
        <v>3.4006211180124222</v>
      </c>
      <c r="K27" s="40"/>
      <c r="L27" s="40"/>
    </row>
    <row r="28" spans="1:18" ht="16.899999999999999" customHeight="1" x14ac:dyDescent="0.25">
      <c r="A28" s="72" t="s">
        <v>45</v>
      </c>
      <c r="B28" s="72"/>
      <c r="C28" s="48"/>
      <c r="D28" s="73">
        <f>Computation!G15/2</f>
        <v>0.17391304347826086</v>
      </c>
      <c r="E28" s="73"/>
      <c r="F28" s="74">
        <f>Computation!G13/2</f>
        <v>0.66666666666666674</v>
      </c>
      <c r="G28" s="74"/>
      <c r="H28" s="75"/>
      <c r="I28" s="75"/>
      <c r="J28" s="47">
        <f t="shared" ref="J28:J30" si="0">SUM(C28:I28)</f>
        <v>0.84057971014492761</v>
      </c>
      <c r="K28" s="40"/>
      <c r="L28" s="40"/>
    </row>
    <row r="29" spans="1:18" ht="16.899999999999999" customHeight="1" x14ac:dyDescent="0.25">
      <c r="A29" s="72" t="s">
        <v>46</v>
      </c>
      <c r="B29" s="72"/>
      <c r="C29" s="46">
        <f>'Soil Test Result'!C27</f>
        <v>2.8571428571428568</v>
      </c>
      <c r="D29" s="73">
        <f>D27</f>
        <v>0.54347826086956519</v>
      </c>
      <c r="E29" s="73"/>
      <c r="F29" s="74">
        <f>F27</f>
        <v>0</v>
      </c>
      <c r="G29" s="74"/>
      <c r="H29" s="75"/>
      <c r="I29" s="75"/>
      <c r="J29" s="47">
        <f t="shared" si="0"/>
        <v>3.4006211180124222</v>
      </c>
      <c r="K29" s="40"/>
      <c r="L29" s="40"/>
    </row>
    <row r="30" spans="1:18" ht="16.899999999999999" customHeight="1" thickBot="1" x14ac:dyDescent="0.3">
      <c r="A30" s="67" t="s">
        <v>47</v>
      </c>
      <c r="B30" s="67"/>
      <c r="C30" s="44"/>
      <c r="D30" s="68">
        <f>D28</f>
        <v>0.17391304347826086</v>
      </c>
      <c r="E30" s="68"/>
      <c r="F30" s="69">
        <f>F28</f>
        <v>0.66666666666666674</v>
      </c>
      <c r="G30" s="69"/>
      <c r="H30" s="70"/>
      <c r="I30" s="70"/>
      <c r="J30" s="49">
        <f t="shared" si="0"/>
        <v>0.84057971014492761</v>
      </c>
      <c r="K30" s="40"/>
      <c r="L30" s="40"/>
    </row>
    <row r="31" spans="1:18" ht="16.899999999999999" customHeight="1" x14ac:dyDescent="0.25">
      <c r="A31" s="102" t="s">
        <v>51</v>
      </c>
      <c r="B31" s="102"/>
      <c r="C31" s="50">
        <f>SUM(C27:C30)</f>
        <v>5.7142857142857135</v>
      </c>
      <c r="D31" s="96">
        <f>SUM(D27:D30)</f>
        <v>1.4347826086956519</v>
      </c>
      <c r="E31" s="97"/>
      <c r="F31" s="98">
        <f>SUM(F27:F30)</f>
        <v>1.3333333333333335</v>
      </c>
      <c r="G31" s="99"/>
      <c r="H31" s="100"/>
      <c r="I31" s="101"/>
      <c r="J31" s="45">
        <f>SUM(C31:I31)</f>
        <v>8.4824016563146998</v>
      </c>
      <c r="K31" s="40"/>
      <c r="L31" s="40"/>
    </row>
    <row r="32" spans="1:18" ht="16.899999999999999" customHeight="1" x14ac:dyDescent="0.25">
      <c r="A32" s="94" t="s">
        <v>63</v>
      </c>
      <c r="B32" s="94"/>
      <c r="C32" s="94"/>
      <c r="D32" s="94"/>
      <c r="E32" s="94"/>
      <c r="F32" s="94"/>
      <c r="G32" s="94"/>
      <c r="H32" s="94"/>
      <c r="I32" s="94"/>
      <c r="J32" s="94"/>
      <c r="K32" s="40"/>
      <c r="L32" s="40"/>
    </row>
    <row r="33" spans="1:12" ht="9" customHeight="1" x14ac:dyDescent="0.25">
      <c r="A33" s="95"/>
      <c r="B33" s="95"/>
      <c r="C33" s="95"/>
      <c r="D33" s="95"/>
      <c r="E33" s="95"/>
      <c r="F33" s="95"/>
      <c r="G33" s="95"/>
      <c r="H33" s="95"/>
      <c r="I33" s="95"/>
      <c r="J33" s="95"/>
      <c r="K33" s="40"/>
      <c r="L33" s="40"/>
    </row>
    <row r="34" spans="1:12" ht="33.6" customHeight="1" x14ac:dyDescent="0.25">
      <c r="A34" s="81" t="s">
        <v>39</v>
      </c>
      <c r="B34" s="81"/>
      <c r="C34" s="81"/>
      <c r="D34" s="81"/>
      <c r="E34" s="28"/>
      <c r="F34" s="28"/>
    </row>
    <row r="35" spans="1:12" x14ac:dyDescent="0.25">
      <c r="A35" s="25"/>
      <c r="B35" s="25"/>
      <c r="C35" s="25"/>
    </row>
    <row r="36" spans="1:12" x14ac:dyDescent="0.25">
      <c r="A36" s="80" t="s">
        <v>53</v>
      </c>
      <c r="B36" s="80"/>
      <c r="C36" s="80"/>
      <c r="D36" s="80"/>
      <c r="E36" s="30"/>
      <c r="F36" s="30"/>
      <c r="H36" s="1" t="s">
        <v>19</v>
      </c>
      <c r="I36" s="79"/>
      <c r="J36" s="79"/>
    </row>
    <row r="37" spans="1:12" x14ac:dyDescent="0.25">
      <c r="A37" s="78" t="s">
        <v>52</v>
      </c>
      <c r="B37" s="78"/>
      <c r="C37" s="78"/>
      <c r="D37" s="78"/>
      <c r="G37" s="24"/>
    </row>
    <row r="38" spans="1:12" x14ac:dyDescent="0.25">
      <c r="H38" s="80" t="s">
        <v>35</v>
      </c>
      <c r="I38" s="80"/>
      <c r="J38" s="80"/>
    </row>
    <row r="39" spans="1:12" x14ac:dyDescent="0.25">
      <c r="H39" s="78" t="s">
        <v>20</v>
      </c>
      <c r="I39" s="78"/>
      <c r="J39" s="78"/>
    </row>
  </sheetData>
  <mergeCells count="70">
    <mergeCell ref="A32:J33"/>
    <mergeCell ref="D31:E31"/>
    <mergeCell ref="F31:G31"/>
    <mergeCell ref="H31:I31"/>
    <mergeCell ref="A31:B31"/>
    <mergeCell ref="D18:G18"/>
    <mergeCell ref="H18:J18"/>
    <mergeCell ref="B18:C18"/>
    <mergeCell ref="D28:E28"/>
    <mergeCell ref="F28:G28"/>
    <mergeCell ref="H28:I28"/>
    <mergeCell ref="E21:H21"/>
    <mergeCell ref="F23:J23"/>
    <mergeCell ref="F24:J24"/>
    <mergeCell ref="F26:G26"/>
    <mergeCell ref="H26:I26"/>
    <mergeCell ref="D27:E27"/>
    <mergeCell ref="F27:G27"/>
    <mergeCell ref="H27:I27"/>
    <mergeCell ref="A1:J1"/>
    <mergeCell ref="A2:J2"/>
    <mergeCell ref="A3:J3"/>
    <mergeCell ref="A7:B7"/>
    <mergeCell ref="A8:B8"/>
    <mergeCell ref="A4:J5"/>
    <mergeCell ref="A6:J6"/>
    <mergeCell ref="H8:J8"/>
    <mergeCell ref="F7:G7"/>
    <mergeCell ref="F8:G8"/>
    <mergeCell ref="C7:E7"/>
    <mergeCell ref="C8:E8"/>
    <mergeCell ref="H7:J7"/>
    <mergeCell ref="H9:J9"/>
    <mergeCell ref="B17:I17"/>
    <mergeCell ref="C9:E9"/>
    <mergeCell ref="B15:C15"/>
    <mergeCell ref="D15:E15"/>
    <mergeCell ref="F15:H15"/>
    <mergeCell ref="F9:G9"/>
    <mergeCell ref="H12:H13"/>
    <mergeCell ref="A9:B9"/>
    <mergeCell ref="G12:G13"/>
    <mergeCell ref="A12:A13"/>
    <mergeCell ref="B12:B13"/>
    <mergeCell ref="C12:C13"/>
    <mergeCell ref="A10:B10"/>
    <mergeCell ref="F10:G10"/>
    <mergeCell ref="C10:E10"/>
    <mergeCell ref="H39:J39"/>
    <mergeCell ref="A37:D37"/>
    <mergeCell ref="I36:J36"/>
    <mergeCell ref="A36:D36"/>
    <mergeCell ref="A34:D34"/>
    <mergeCell ref="H38:J38"/>
    <mergeCell ref="D12:D13"/>
    <mergeCell ref="E12:E13"/>
    <mergeCell ref="F12:F13"/>
    <mergeCell ref="A25:J25"/>
    <mergeCell ref="A30:B30"/>
    <mergeCell ref="D30:E30"/>
    <mergeCell ref="F30:G30"/>
    <mergeCell ref="H30:I30"/>
    <mergeCell ref="A26:B26"/>
    <mergeCell ref="A27:B27"/>
    <mergeCell ref="A28:B28"/>
    <mergeCell ref="A29:B29"/>
    <mergeCell ref="D29:E29"/>
    <mergeCell ref="F29:G29"/>
    <mergeCell ref="H29:I29"/>
    <mergeCell ref="D26:E26"/>
  </mergeCells>
  <phoneticPr fontId="17" type="noConversion"/>
  <dataValidations disablePrompts="1" count="2">
    <dataValidation type="list" allowBlank="1" showInputMessage="1" showErrorMessage="1" sqref="F14:G14" xr:uid="{370B2351-E079-44A2-BF70-49D4C3678587}">
      <formula1>"L,M,H"</formula1>
    </dataValidation>
    <dataValidation type="list" allowBlank="1" showInputMessage="1" showErrorMessage="1" sqref="H14" xr:uid="{7F10230B-31C6-43C3-8527-ADE7AB59060A}">
      <formula1>"D,S"</formula1>
    </dataValidation>
  </dataValidations>
  <pageMargins left="0.5" right="0.45" top="0.5" bottom="0.5" header="0" footer="0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CD23-4075-41F5-9856-2285D54B750C}">
  <dimension ref="A1:O38"/>
  <sheetViews>
    <sheetView zoomScale="145" zoomScaleNormal="145" workbookViewId="0">
      <selection activeCell="F1" sqref="F1:I1"/>
    </sheetView>
  </sheetViews>
  <sheetFormatPr defaultRowHeight="12.75" x14ac:dyDescent="0.2"/>
  <cols>
    <col min="1" max="1" width="9" style="60" bestFit="1" customWidth="1"/>
    <col min="2" max="4" width="4.28515625" style="60" customWidth="1"/>
    <col min="5" max="5" width="10" style="60" bestFit="1" customWidth="1"/>
    <col min="6" max="9" width="7.7109375" style="60" customWidth="1"/>
    <col min="10" max="12" width="4.28515625" style="60" customWidth="1"/>
    <col min="13" max="15" width="7.7109375" style="60" customWidth="1"/>
    <col min="16" max="16384" width="9.140625" style="60"/>
  </cols>
  <sheetData>
    <row r="1" spans="1:15" ht="51" customHeight="1" x14ac:dyDescent="0.2">
      <c r="A1" s="61" t="s">
        <v>75</v>
      </c>
      <c r="B1" s="103" t="s">
        <v>77</v>
      </c>
      <c r="C1" s="103"/>
      <c r="D1" s="103"/>
      <c r="E1" s="61" t="s">
        <v>113</v>
      </c>
      <c r="F1" s="103" t="s">
        <v>78</v>
      </c>
      <c r="G1" s="103"/>
      <c r="H1" s="103"/>
      <c r="I1" s="103"/>
      <c r="J1" s="103" t="s">
        <v>76</v>
      </c>
      <c r="K1" s="103"/>
      <c r="L1" s="103"/>
      <c r="M1" s="103" t="s">
        <v>83</v>
      </c>
      <c r="N1" s="103"/>
      <c r="O1" s="103"/>
    </row>
    <row r="2" spans="1:15" x14ac:dyDescent="0.2">
      <c r="A2" s="61" t="s">
        <v>76</v>
      </c>
      <c r="B2" s="61" t="s">
        <v>16</v>
      </c>
      <c r="C2" s="61" t="s">
        <v>17</v>
      </c>
      <c r="D2" s="61" t="s">
        <v>18</v>
      </c>
      <c r="E2" s="61" t="s">
        <v>114</v>
      </c>
      <c r="F2" s="61" t="s">
        <v>79</v>
      </c>
      <c r="G2" s="61" t="s">
        <v>80</v>
      </c>
      <c r="H2" s="61" t="s">
        <v>81</v>
      </c>
      <c r="I2" s="61" t="s">
        <v>82</v>
      </c>
      <c r="J2" s="61" t="s">
        <v>16</v>
      </c>
      <c r="K2" s="61" t="s">
        <v>17</v>
      </c>
      <c r="L2" s="61" t="s">
        <v>18</v>
      </c>
      <c r="M2" s="61" t="s">
        <v>84</v>
      </c>
      <c r="N2" s="61" t="s">
        <v>81</v>
      </c>
      <c r="O2" s="61" t="s">
        <v>82</v>
      </c>
    </row>
    <row r="3" spans="1:15" x14ac:dyDescent="0.2">
      <c r="A3" s="62" t="s">
        <v>95</v>
      </c>
      <c r="B3" s="62">
        <v>40</v>
      </c>
      <c r="C3" s="62">
        <v>20</v>
      </c>
      <c r="D3" s="62">
        <v>45</v>
      </c>
      <c r="E3" s="62">
        <v>4</v>
      </c>
      <c r="F3" s="62">
        <v>1.5</v>
      </c>
      <c r="G3" s="62"/>
      <c r="H3" s="62">
        <v>0.5</v>
      </c>
      <c r="I3" s="62">
        <v>0.5</v>
      </c>
      <c r="J3" s="62">
        <v>40</v>
      </c>
      <c r="K3" s="62">
        <v>0</v>
      </c>
      <c r="L3" s="62">
        <v>15</v>
      </c>
      <c r="M3" s="62">
        <v>1</v>
      </c>
      <c r="N3" s="62">
        <v>0.5</v>
      </c>
      <c r="O3" s="62"/>
    </row>
    <row r="4" spans="1:15" x14ac:dyDescent="0.2">
      <c r="A4" s="62" t="s">
        <v>96</v>
      </c>
      <c r="B4" s="62">
        <v>40</v>
      </c>
      <c r="C4" s="62">
        <v>40</v>
      </c>
      <c r="D4" s="62">
        <v>45</v>
      </c>
      <c r="E4" s="62">
        <v>4</v>
      </c>
      <c r="F4" s="62">
        <v>3</v>
      </c>
      <c r="G4" s="62"/>
      <c r="H4" s="62"/>
      <c r="I4" s="62"/>
      <c r="J4" s="62">
        <v>40</v>
      </c>
      <c r="K4" s="62">
        <v>0</v>
      </c>
      <c r="L4" s="62">
        <v>15</v>
      </c>
      <c r="M4" s="62">
        <v>1</v>
      </c>
      <c r="N4" s="62">
        <v>0.5</v>
      </c>
      <c r="O4" s="62"/>
    </row>
    <row r="5" spans="1:15" x14ac:dyDescent="0.2">
      <c r="A5" s="62" t="s">
        <v>97</v>
      </c>
      <c r="B5" s="62">
        <v>40</v>
      </c>
      <c r="C5" s="62">
        <v>60</v>
      </c>
      <c r="D5" s="62">
        <v>45</v>
      </c>
      <c r="E5" s="62">
        <v>4</v>
      </c>
      <c r="F5" s="62"/>
      <c r="G5" s="62">
        <v>3</v>
      </c>
      <c r="H5" s="62"/>
      <c r="I5" s="62">
        <v>0.75</v>
      </c>
      <c r="J5" s="62">
        <v>40</v>
      </c>
      <c r="K5" s="62">
        <v>0</v>
      </c>
      <c r="L5" s="62">
        <v>15</v>
      </c>
      <c r="M5" s="62">
        <v>1</v>
      </c>
      <c r="N5" s="62">
        <v>0.5</v>
      </c>
      <c r="O5" s="62"/>
    </row>
    <row r="6" spans="1:15" x14ac:dyDescent="0.2">
      <c r="A6" s="62" t="s">
        <v>98</v>
      </c>
      <c r="B6" s="62">
        <v>40</v>
      </c>
      <c r="C6" s="62">
        <v>20</v>
      </c>
      <c r="D6" s="62">
        <v>225</v>
      </c>
      <c r="E6" s="62">
        <v>4</v>
      </c>
      <c r="F6" s="62">
        <v>1.5</v>
      </c>
      <c r="G6" s="62"/>
      <c r="H6" s="62">
        <v>0.5</v>
      </c>
      <c r="I6" s="62">
        <v>3</v>
      </c>
      <c r="J6" s="62">
        <v>40</v>
      </c>
      <c r="K6" s="62">
        <v>0</v>
      </c>
      <c r="L6" s="62">
        <v>75</v>
      </c>
      <c r="M6" s="62">
        <v>2.5</v>
      </c>
      <c r="N6" s="62"/>
      <c r="O6" s="62">
        <v>0.5</v>
      </c>
    </row>
    <row r="7" spans="1:15" x14ac:dyDescent="0.2">
      <c r="A7" s="62" t="s">
        <v>99</v>
      </c>
      <c r="B7" s="62">
        <v>40</v>
      </c>
      <c r="C7" s="62">
        <v>40</v>
      </c>
      <c r="D7" s="62">
        <v>225</v>
      </c>
      <c r="E7" s="62">
        <v>4</v>
      </c>
      <c r="F7" s="62">
        <v>3</v>
      </c>
      <c r="G7" s="62"/>
      <c r="H7" s="62"/>
      <c r="I7" s="62">
        <v>3</v>
      </c>
      <c r="J7" s="62">
        <v>40</v>
      </c>
      <c r="K7" s="62">
        <v>0</v>
      </c>
      <c r="L7" s="62">
        <v>75</v>
      </c>
      <c r="M7" s="62">
        <v>2.5</v>
      </c>
      <c r="N7" s="62"/>
      <c r="O7" s="62">
        <v>0.5</v>
      </c>
    </row>
    <row r="8" spans="1:15" x14ac:dyDescent="0.2">
      <c r="A8" s="62" t="s">
        <v>100</v>
      </c>
      <c r="B8" s="62">
        <v>40</v>
      </c>
      <c r="C8" s="62">
        <v>60</v>
      </c>
      <c r="D8" s="62">
        <v>225</v>
      </c>
      <c r="E8" s="62">
        <v>4</v>
      </c>
      <c r="F8" s="62"/>
      <c r="G8" s="62">
        <v>3</v>
      </c>
      <c r="H8" s="62"/>
      <c r="I8" s="62">
        <v>4</v>
      </c>
      <c r="J8" s="62">
        <v>40</v>
      </c>
      <c r="K8" s="62">
        <v>0</v>
      </c>
      <c r="L8" s="62">
        <v>75</v>
      </c>
      <c r="M8" s="62">
        <v>2.5</v>
      </c>
      <c r="N8" s="62"/>
      <c r="O8" s="62">
        <v>0.5</v>
      </c>
    </row>
    <row r="9" spans="1:15" x14ac:dyDescent="0.2">
      <c r="A9" s="62" t="s">
        <v>101</v>
      </c>
      <c r="B9" s="62">
        <v>100</v>
      </c>
      <c r="C9" s="62">
        <v>20</v>
      </c>
      <c r="D9" s="62">
        <v>45</v>
      </c>
      <c r="E9" s="62">
        <v>6</v>
      </c>
      <c r="F9" s="62">
        <v>1.5</v>
      </c>
      <c r="G9" s="62"/>
      <c r="H9" s="62">
        <v>1.75</v>
      </c>
      <c r="I9" s="62">
        <v>0.5</v>
      </c>
      <c r="J9" s="62">
        <v>100</v>
      </c>
      <c r="K9" s="62">
        <v>0</v>
      </c>
      <c r="L9" s="62">
        <v>15</v>
      </c>
      <c r="M9" s="62">
        <v>1</v>
      </c>
      <c r="N9" s="62">
        <v>2</v>
      </c>
      <c r="O9" s="62"/>
    </row>
    <row r="10" spans="1:15" x14ac:dyDescent="0.2">
      <c r="A10" s="62" t="s">
        <v>102</v>
      </c>
      <c r="B10" s="62">
        <v>100</v>
      </c>
      <c r="C10" s="62">
        <v>40</v>
      </c>
      <c r="D10" s="62">
        <v>45</v>
      </c>
      <c r="E10" s="62">
        <v>6</v>
      </c>
      <c r="F10" s="62">
        <v>3</v>
      </c>
      <c r="G10" s="62"/>
      <c r="H10" s="62">
        <v>1.5</v>
      </c>
      <c r="I10" s="62"/>
      <c r="J10" s="62">
        <v>100</v>
      </c>
      <c r="K10" s="62">
        <v>0</v>
      </c>
      <c r="L10" s="62">
        <v>15</v>
      </c>
      <c r="M10" s="62">
        <v>1</v>
      </c>
      <c r="N10" s="62">
        <v>2</v>
      </c>
      <c r="O10" s="62"/>
    </row>
    <row r="11" spans="1:15" x14ac:dyDescent="0.2">
      <c r="A11" s="62" t="s">
        <v>103</v>
      </c>
      <c r="B11" s="62">
        <v>100</v>
      </c>
      <c r="C11" s="62">
        <v>60</v>
      </c>
      <c r="D11" s="62">
        <v>45</v>
      </c>
      <c r="E11" s="62">
        <v>6</v>
      </c>
      <c r="F11" s="62">
        <v>3</v>
      </c>
      <c r="G11" s="62">
        <v>1</v>
      </c>
      <c r="H11" s="62">
        <v>1</v>
      </c>
      <c r="I11" s="62"/>
      <c r="J11" s="62">
        <v>100</v>
      </c>
      <c r="K11" s="62">
        <v>0</v>
      </c>
      <c r="L11" s="62">
        <v>15</v>
      </c>
      <c r="M11" s="62">
        <v>1</v>
      </c>
      <c r="N11" s="62">
        <v>2</v>
      </c>
      <c r="O11" s="62"/>
    </row>
    <row r="12" spans="1:15" x14ac:dyDescent="0.2">
      <c r="A12" s="62" t="s">
        <v>104</v>
      </c>
      <c r="B12" s="62">
        <v>100</v>
      </c>
      <c r="C12" s="62">
        <v>20</v>
      </c>
      <c r="D12" s="62">
        <v>225</v>
      </c>
      <c r="E12" s="62">
        <v>6</v>
      </c>
      <c r="F12" s="62">
        <v>1.5</v>
      </c>
      <c r="G12" s="62"/>
      <c r="H12" s="62">
        <v>1.75</v>
      </c>
      <c r="I12" s="62">
        <v>3</v>
      </c>
      <c r="J12" s="62">
        <v>100</v>
      </c>
      <c r="K12" s="62">
        <v>0</v>
      </c>
      <c r="L12" s="62">
        <v>75</v>
      </c>
      <c r="M12" s="62">
        <v>4.5</v>
      </c>
      <c r="N12" s="62">
        <v>0.5</v>
      </c>
      <c r="O12" s="62"/>
    </row>
    <row r="13" spans="1:15" x14ac:dyDescent="0.2">
      <c r="A13" s="62" t="s">
        <v>105</v>
      </c>
      <c r="B13" s="62">
        <v>100</v>
      </c>
      <c r="C13" s="62">
        <v>40</v>
      </c>
      <c r="D13" s="62">
        <v>225</v>
      </c>
      <c r="E13" s="62">
        <v>6</v>
      </c>
      <c r="F13" s="62">
        <v>3</v>
      </c>
      <c r="G13" s="62"/>
      <c r="H13" s="62">
        <v>1</v>
      </c>
      <c r="I13" s="62">
        <v>3</v>
      </c>
      <c r="J13" s="62">
        <v>100</v>
      </c>
      <c r="K13" s="62">
        <v>0</v>
      </c>
      <c r="L13" s="62">
        <v>75</v>
      </c>
      <c r="M13" s="62">
        <v>4.5</v>
      </c>
      <c r="N13" s="62">
        <v>0.5</v>
      </c>
      <c r="O13" s="62"/>
    </row>
    <row r="14" spans="1:15" x14ac:dyDescent="0.2">
      <c r="A14" s="62" t="s">
        <v>106</v>
      </c>
      <c r="B14" s="62">
        <v>100</v>
      </c>
      <c r="C14" s="62">
        <v>60</v>
      </c>
      <c r="D14" s="62">
        <v>225</v>
      </c>
      <c r="E14" s="62">
        <v>6</v>
      </c>
      <c r="F14" s="62">
        <v>4</v>
      </c>
      <c r="G14" s="62"/>
      <c r="H14" s="62">
        <v>1</v>
      </c>
      <c r="I14" s="62">
        <v>3</v>
      </c>
      <c r="J14" s="62">
        <v>100</v>
      </c>
      <c r="K14" s="62">
        <v>0</v>
      </c>
      <c r="L14" s="62">
        <v>75</v>
      </c>
      <c r="M14" s="62">
        <v>4.5</v>
      </c>
      <c r="N14" s="62">
        <v>0.5</v>
      </c>
      <c r="O14" s="62"/>
    </row>
    <row r="15" spans="1:15" x14ac:dyDescent="0.2">
      <c r="A15" s="62" t="s">
        <v>107</v>
      </c>
      <c r="B15" s="62">
        <v>150</v>
      </c>
      <c r="C15" s="62">
        <v>20</v>
      </c>
      <c r="D15" s="62">
        <v>45</v>
      </c>
      <c r="E15" s="62">
        <v>8</v>
      </c>
      <c r="F15" s="62">
        <v>1.5</v>
      </c>
      <c r="G15" s="62"/>
      <c r="H15" s="62">
        <v>3</v>
      </c>
      <c r="I15" s="62">
        <v>0.7</v>
      </c>
      <c r="J15" s="62">
        <v>150</v>
      </c>
      <c r="K15" s="62">
        <v>0</v>
      </c>
      <c r="L15" s="62">
        <v>15</v>
      </c>
      <c r="M15" s="62">
        <v>1</v>
      </c>
      <c r="N15" s="62">
        <v>3</v>
      </c>
      <c r="O15" s="62"/>
    </row>
    <row r="16" spans="1:15" x14ac:dyDescent="0.2">
      <c r="A16" s="62" t="s">
        <v>108</v>
      </c>
      <c r="B16" s="62">
        <v>150</v>
      </c>
      <c r="C16" s="62">
        <v>40</v>
      </c>
      <c r="D16" s="62">
        <v>45</v>
      </c>
      <c r="E16" s="62">
        <v>8</v>
      </c>
      <c r="F16" s="62">
        <v>3</v>
      </c>
      <c r="G16" s="62"/>
      <c r="H16" s="62">
        <v>2.5</v>
      </c>
      <c r="I16" s="62"/>
      <c r="J16" s="62">
        <v>150</v>
      </c>
      <c r="K16" s="62">
        <v>0</v>
      </c>
      <c r="L16" s="62">
        <v>15</v>
      </c>
      <c r="M16" s="62">
        <v>1</v>
      </c>
      <c r="N16" s="62">
        <v>3</v>
      </c>
      <c r="O16" s="62"/>
    </row>
    <row r="17" spans="1:15" x14ac:dyDescent="0.2">
      <c r="A17" s="62" t="s">
        <v>109</v>
      </c>
      <c r="B17" s="62">
        <v>150</v>
      </c>
      <c r="C17" s="62">
        <v>60</v>
      </c>
      <c r="D17" s="62">
        <v>45</v>
      </c>
      <c r="E17" s="62">
        <v>8</v>
      </c>
      <c r="F17" s="62">
        <v>3</v>
      </c>
      <c r="G17" s="62">
        <v>1</v>
      </c>
      <c r="H17" s="62">
        <v>2</v>
      </c>
      <c r="I17" s="62"/>
      <c r="J17" s="62">
        <v>150</v>
      </c>
      <c r="K17" s="62">
        <v>0</v>
      </c>
      <c r="L17" s="62">
        <v>15</v>
      </c>
      <c r="M17" s="62">
        <v>1</v>
      </c>
      <c r="N17" s="62">
        <v>3</v>
      </c>
      <c r="O17" s="62"/>
    </row>
    <row r="18" spans="1:15" x14ac:dyDescent="0.2">
      <c r="A18" s="62" t="s">
        <v>110</v>
      </c>
      <c r="B18" s="62">
        <v>150</v>
      </c>
      <c r="C18" s="62">
        <v>20</v>
      </c>
      <c r="D18" s="62">
        <v>225</v>
      </c>
      <c r="E18" s="62">
        <v>8</v>
      </c>
      <c r="F18" s="62">
        <v>1.5</v>
      </c>
      <c r="G18" s="62"/>
      <c r="H18" s="62">
        <v>3</v>
      </c>
      <c r="I18" s="62">
        <v>3.5</v>
      </c>
      <c r="J18" s="62">
        <v>150</v>
      </c>
      <c r="K18" s="62">
        <v>0</v>
      </c>
      <c r="L18" s="62">
        <v>75</v>
      </c>
      <c r="M18" s="62">
        <v>4.5</v>
      </c>
      <c r="N18" s="62">
        <v>1.5</v>
      </c>
      <c r="O18" s="62"/>
    </row>
    <row r="19" spans="1:15" x14ac:dyDescent="0.2">
      <c r="A19" s="62" t="s">
        <v>111</v>
      </c>
      <c r="B19" s="62">
        <v>150</v>
      </c>
      <c r="C19" s="62">
        <v>40</v>
      </c>
      <c r="D19" s="62">
        <v>225</v>
      </c>
      <c r="E19" s="62">
        <v>8</v>
      </c>
      <c r="F19" s="62">
        <v>3</v>
      </c>
      <c r="G19" s="62"/>
      <c r="H19" s="62">
        <v>2.5</v>
      </c>
      <c r="I19" s="62">
        <v>3</v>
      </c>
      <c r="J19" s="62">
        <v>150</v>
      </c>
      <c r="K19" s="62">
        <v>0</v>
      </c>
      <c r="L19" s="62">
        <v>75</v>
      </c>
      <c r="M19" s="62">
        <v>4.5</v>
      </c>
      <c r="N19" s="62">
        <v>1.5</v>
      </c>
      <c r="O19" s="62"/>
    </row>
    <row r="20" spans="1:15" x14ac:dyDescent="0.2">
      <c r="A20" s="62" t="s">
        <v>112</v>
      </c>
      <c r="B20" s="62">
        <v>150</v>
      </c>
      <c r="C20" s="62">
        <v>60</v>
      </c>
      <c r="D20" s="62">
        <v>225</v>
      </c>
      <c r="E20" s="62">
        <v>8</v>
      </c>
      <c r="F20" s="62">
        <v>4</v>
      </c>
      <c r="G20" s="62"/>
      <c r="H20" s="62">
        <v>2</v>
      </c>
      <c r="I20" s="62">
        <v>3</v>
      </c>
      <c r="J20" s="62">
        <v>150</v>
      </c>
      <c r="K20" s="62">
        <v>0</v>
      </c>
      <c r="L20" s="62">
        <v>75</v>
      </c>
      <c r="M20" s="62">
        <v>4.5</v>
      </c>
      <c r="N20" s="62">
        <v>1.5</v>
      </c>
      <c r="O20" s="62"/>
    </row>
    <row r="33" spans="1:2" x14ac:dyDescent="0.2">
      <c r="A33" s="60" t="s">
        <v>94</v>
      </c>
    </row>
    <row r="34" spans="1:2" x14ac:dyDescent="0.2">
      <c r="A34" s="60" t="s">
        <v>79</v>
      </c>
      <c r="B34" s="60" t="s">
        <v>89</v>
      </c>
    </row>
    <row r="35" spans="1:2" x14ac:dyDescent="0.2">
      <c r="A35" s="60" t="s">
        <v>85</v>
      </c>
      <c r="B35" s="60" t="s">
        <v>90</v>
      </c>
    </row>
    <row r="36" spans="1:2" x14ac:dyDescent="0.2">
      <c r="A36" s="60" t="s">
        <v>86</v>
      </c>
      <c r="B36" s="60" t="s">
        <v>91</v>
      </c>
    </row>
    <row r="37" spans="1:2" x14ac:dyDescent="0.2">
      <c r="A37" s="60" t="s">
        <v>87</v>
      </c>
      <c r="B37" s="60" t="s">
        <v>92</v>
      </c>
    </row>
    <row r="38" spans="1:2" x14ac:dyDescent="0.2">
      <c r="A38" s="60" t="s">
        <v>88</v>
      </c>
      <c r="B38" s="60" t="s">
        <v>93</v>
      </c>
    </row>
  </sheetData>
  <mergeCells count="4">
    <mergeCell ref="B1:D1"/>
    <mergeCell ref="F1:I1"/>
    <mergeCell ref="M1:O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tabSelected="1" zoomScale="130" zoomScaleNormal="130" zoomScalePageLayoutView="115" workbookViewId="0">
      <selection activeCell="D4" sqref="D4:F4"/>
    </sheetView>
  </sheetViews>
  <sheetFormatPr defaultColWidth="8.7109375" defaultRowHeight="15" x14ac:dyDescent="0.25"/>
  <cols>
    <col min="1" max="1" width="8.7109375" style="1"/>
    <col min="2" max="2" width="12" style="1" bestFit="1" customWidth="1"/>
    <col min="3" max="3" width="8.7109375" style="1"/>
    <col min="4" max="4" width="10.28515625" style="1" customWidth="1"/>
    <col min="5" max="5" width="12.140625" style="1" customWidth="1"/>
    <col min="6" max="6" width="13.140625" style="1" customWidth="1"/>
    <col min="7" max="7" width="13.42578125" style="1" customWidth="1"/>
    <col min="8" max="8" width="8.7109375" style="1"/>
    <col min="9" max="9" width="6.140625" style="1" customWidth="1"/>
    <col min="10" max="10" width="8.7109375" style="1"/>
    <col min="11" max="11" width="1.85546875" style="1" customWidth="1"/>
    <col min="12" max="16384" width="8.7109375" style="1"/>
  </cols>
  <sheetData>
    <row r="1" spans="1:14" ht="14.45" customHeight="1" x14ac:dyDescent="0.25">
      <c r="A1" s="116" t="s">
        <v>26</v>
      </c>
      <c r="B1" s="116"/>
      <c r="C1" s="18"/>
      <c r="D1" s="42">
        <v>65</v>
      </c>
      <c r="E1" s="42">
        <v>40</v>
      </c>
      <c r="F1" s="42">
        <v>40</v>
      </c>
      <c r="G1" s="18"/>
      <c r="H1" s="18"/>
      <c r="I1" s="18"/>
    </row>
    <row r="2" spans="1:14" ht="14.1" customHeight="1" x14ac:dyDescent="0.25">
      <c r="A2" s="116"/>
      <c r="B2" s="116"/>
      <c r="C2" s="18"/>
      <c r="D2" s="42">
        <f>'Soil Test Result'!C20</f>
        <v>40</v>
      </c>
      <c r="E2" s="42">
        <f>'Soil Test Result'!E20</f>
        <v>40</v>
      </c>
      <c r="F2" s="42">
        <f>'Soil Test Result'!I20</f>
        <v>45</v>
      </c>
      <c r="G2" s="18"/>
      <c r="H2" s="18"/>
      <c r="I2" s="18"/>
    </row>
    <row r="3" spans="1:14" ht="14.1" customHeight="1" x14ac:dyDescent="0.25">
      <c r="F3" s="80" t="s">
        <v>24</v>
      </c>
      <c r="G3" s="80"/>
      <c r="H3" s="80"/>
      <c r="I3" s="80"/>
      <c r="J3" s="24" t="s">
        <v>25</v>
      </c>
      <c r="K3" s="24"/>
    </row>
    <row r="4" spans="1:14" x14ac:dyDescent="0.25">
      <c r="A4" s="121">
        <f>D1</f>
        <v>65</v>
      </c>
      <c r="B4" s="19">
        <f t="shared" ref="B4:C4" si="0">E1</f>
        <v>40</v>
      </c>
      <c r="C4" s="121">
        <f>F1</f>
        <v>40</v>
      </c>
      <c r="D4" s="117"/>
      <c r="E4" s="118"/>
      <c r="F4" s="119"/>
      <c r="G4" s="27">
        <v>0</v>
      </c>
      <c r="H4" s="27">
        <v>0</v>
      </c>
      <c r="I4" s="27">
        <v>0.6</v>
      </c>
      <c r="J4" s="20">
        <v>1100</v>
      </c>
      <c r="K4" s="21"/>
      <c r="L4" s="43">
        <f>D2</f>
        <v>40</v>
      </c>
      <c r="M4" s="43">
        <f t="shared" ref="M4:N4" si="1">E2</f>
        <v>40</v>
      </c>
      <c r="N4" s="43">
        <f t="shared" si="1"/>
        <v>45</v>
      </c>
    </row>
    <row r="5" spans="1:14" x14ac:dyDescent="0.25">
      <c r="A5" s="4">
        <f>E19*G8</f>
        <v>40</v>
      </c>
      <c r="B5" s="4">
        <f>E19*H8</f>
        <v>40</v>
      </c>
      <c r="C5" s="4">
        <f>E19*I8</f>
        <v>40</v>
      </c>
      <c r="G5" s="27">
        <v>0.16</v>
      </c>
      <c r="H5" s="27">
        <v>0.2</v>
      </c>
      <c r="I5" s="27">
        <v>0</v>
      </c>
      <c r="J5" s="20">
        <v>1000</v>
      </c>
      <c r="K5" s="21"/>
      <c r="L5" s="16">
        <f>E13*G4</f>
        <v>0</v>
      </c>
      <c r="M5" s="16">
        <f>E13*H4</f>
        <v>0</v>
      </c>
      <c r="N5" s="16">
        <f>I4*E13</f>
        <v>40</v>
      </c>
    </row>
    <row r="6" spans="1:14" x14ac:dyDescent="0.25">
      <c r="A6" s="5">
        <f>A4-A5</f>
        <v>25</v>
      </c>
      <c r="B6" s="5">
        <f t="shared" ref="B6:C6" si="2">B4-B5</f>
        <v>0</v>
      </c>
      <c r="C6" s="5">
        <f t="shared" si="2"/>
        <v>0</v>
      </c>
      <c r="G6" s="27">
        <v>0.46</v>
      </c>
      <c r="H6" s="27">
        <v>0</v>
      </c>
      <c r="I6" s="27">
        <v>0</v>
      </c>
      <c r="J6" s="20">
        <v>1200</v>
      </c>
      <c r="K6" s="21"/>
      <c r="L6" s="5">
        <f t="shared" ref="L6:M6" si="3">L4-L5</f>
        <v>40</v>
      </c>
      <c r="M6" s="5">
        <f t="shared" si="3"/>
        <v>40</v>
      </c>
      <c r="N6" s="5">
        <f>N4-N5</f>
        <v>5</v>
      </c>
    </row>
    <row r="7" spans="1:14" x14ac:dyDescent="0.25">
      <c r="A7" s="4">
        <f>E20*A20</f>
        <v>0</v>
      </c>
      <c r="B7" s="4">
        <f>E20*B20</f>
        <v>0</v>
      </c>
      <c r="C7" s="4">
        <f>E20*C20</f>
        <v>0</v>
      </c>
      <c r="K7" s="22"/>
      <c r="L7" s="16">
        <f>E14*G5</f>
        <v>32</v>
      </c>
      <c r="M7" s="4">
        <f>E14*H5</f>
        <v>40</v>
      </c>
      <c r="N7" s="4">
        <f>E14*I5</f>
        <v>0</v>
      </c>
    </row>
    <row r="8" spans="1:14" x14ac:dyDescent="0.25">
      <c r="A8" s="5">
        <f>A6-A7</f>
        <v>25</v>
      </c>
      <c r="B8" s="5">
        <f>B6-B7</f>
        <v>0</v>
      </c>
      <c r="C8" s="5"/>
      <c r="G8" s="27">
        <v>0.14000000000000001</v>
      </c>
      <c r="H8" s="27">
        <v>0.14000000000000001</v>
      </c>
      <c r="I8" s="27">
        <v>0.14000000000000001</v>
      </c>
      <c r="J8" s="20">
        <v>1100</v>
      </c>
      <c r="K8" s="21"/>
      <c r="L8" s="17">
        <f>L6-L7</f>
        <v>8</v>
      </c>
      <c r="M8" s="5"/>
      <c r="N8" s="5"/>
    </row>
    <row r="9" spans="1:14" x14ac:dyDescent="0.25">
      <c r="A9" s="4">
        <f>E21*G10</f>
        <v>25</v>
      </c>
      <c r="B9" s="4"/>
      <c r="C9" s="4"/>
      <c r="G9" s="27">
        <v>0.16</v>
      </c>
      <c r="H9" s="27">
        <v>0.2</v>
      </c>
      <c r="I9" s="27">
        <v>0</v>
      </c>
      <c r="J9" s="20">
        <v>1000</v>
      </c>
      <c r="K9" s="21"/>
      <c r="L9" s="16">
        <f>E15*G6</f>
        <v>8</v>
      </c>
      <c r="M9" s="4"/>
      <c r="N9" s="4"/>
    </row>
    <row r="10" spans="1:14" x14ac:dyDescent="0.25">
      <c r="A10" s="23"/>
      <c r="B10" s="23"/>
      <c r="C10" s="23"/>
      <c r="G10" s="27">
        <v>0.46</v>
      </c>
      <c r="H10" s="27">
        <v>0</v>
      </c>
      <c r="I10" s="27">
        <v>0</v>
      </c>
      <c r="J10" s="20">
        <v>1200</v>
      </c>
      <c r="K10" s="21"/>
    </row>
    <row r="11" spans="1:14" x14ac:dyDescent="0.25">
      <c r="A11" s="120" t="s">
        <v>27</v>
      </c>
      <c r="B11" s="120"/>
      <c r="C11" s="120"/>
      <c r="D11" s="120"/>
      <c r="E11" s="120"/>
      <c r="F11" s="120"/>
      <c r="G11" s="120"/>
      <c r="H11" s="120"/>
      <c r="I11" s="80"/>
    </row>
    <row r="12" spans="1:14" ht="28.5" customHeight="1" x14ac:dyDescent="0.25">
      <c r="A12" s="111" t="s">
        <v>28</v>
      </c>
      <c r="B12" s="112"/>
      <c r="C12" s="113"/>
      <c r="D12" s="6"/>
      <c r="E12" s="114" t="s">
        <v>29</v>
      </c>
      <c r="F12" s="114"/>
      <c r="G12" s="7" t="s">
        <v>30</v>
      </c>
      <c r="H12" s="8" t="s">
        <v>31</v>
      </c>
      <c r="I12" s="114" t="s">
        <v>32</v>
      </c>
      <c r="J12" s="114"/>
      <c r="K12" s="13"/>
    </row>
    <row r="13" spans="1:14" x14ac:dyDescent="0.25">
      <c r="A13" s="4">
        <f t="shared" ref="A13:C15" si="4">G4</f>
        <v>0</v>
      </c>
      <c r="B13" s="4">
        <f t="shared" si="4"/>
        <v>0</v>
      </c>
      <c r="C13" s="4">
        <f t="shared" si="4"/>
        <v>0.6</v>
      </c>
      <c r="D13" s="4"/>
      <c r="E13" s="108">
        <f>F1/I4</f>
        <v>66.666666666666671</v>
      </c>
      <c r="F13" s="108"/>
      <c r="G13" s="9">
        <f>E13/50</f>
        <v>1.3333333333333335</v>
      </c>
      <c r="H13" s="10">
        <f>G13/50</f>
        <v>2.6666666666666668E-2</v>
      </c>
      <c r="I13" s="109">
        <f>H13*J4</f>
        <v>29.333333333333336</v>
      </c>
      <c r="J13" s="109"/>
      <c r="K13" s="14"/>
      <c r="L13" s="38">
        <f>E13</f>
        <v>66.666666666666671</v>
      </c>
      <c r="M13" s="39">
        <f>L13/50</f>
        <v>1.3333333333333335</v>
      </c>
    </row>
    <row r="14" spans="1:14" x14ac:dyDescent="0.25">
      <c r="A14" s="4">
        <f t="shared" si="4"/>
        <v>0.16</v>
      </c>
      <c r="B14" s="4">
        <f t="shared" si="4"/>
        <v>0.2</v>
      </c>
      <c r="C14" s="4">
        <f t="shared" si="4"/>
        <v>0</v>
      </c>
      <c r="D14" s="4"/>
      <c r="E14" s="110">
        <f>M6/H5</f>
        <v>200</v>
      </c>
      <c r="F14" s="110"/>
      <c r="G14" s="9">
        <f t="shared" ref="G14:G15" si="5">E14/50</f>
        <v>4</v>
      </c>
      <c r="H14" s="10">
        <f t="shared" ref="H14:H15" si="6">G14/50</f>
        <v>0.08</v>
      </c>
      <c r="I14" s="109">
        <f t="shared" ref="I14:I15" si="7">H14*J5</f>
        <v>80</v>
      </c>
      <c r="J14" s="109"/>
      <c r="K14" s="14"/>
      <c r="L14" s="38">
        <f t="shared" ref="L14:L15" si="8">E14</f>
        <v>200</v>
      </c>
      <c r="M14" s="39">
        <f t="shared" ref="M14:M15" si="9">L14/50</f>
        <v>4</v>
      </c>
    </row>
    <row r="15" spans="1:14" ht="18.600000000000001" customHeight="1" x14ac:dyDescent="0.25">
      <c r="A15" s="4">
        <f t="shared" si="4"/>
        <v>0.46</v>
      </c>
      <c r="B15" s="4">
        <f t="shared" si="4"/>
        <v>0</v>
      </c>
      <c r="C15" s="4">
        <f t="shared" si="4"/>
        <v>0</v>
      </c>
      <c r="D15" s="4"/>
      <c r="E15" s="108">
        <f>L8/G6</f>
        <v>17.391304347826086</v>
      </c>
      <c r="F15" s="108"/>
      <c r="G15" s="9">
        <f t="shared" si="5"/>
        <v>0.34782608695652173</v>
      </c>
      <c r="H15" s="10">
        <f t="shared" si="6"/>
        <v>6.9565217391304342E-3</v>
      </c>
      <c r="I15" s="109">
        <f t="shared" si="7"/>
        <v>8.3478260869565215</v>
      </c>
      <c r="J15" s="109"/>
      <c r="K15" s="14"/>
      <c r="L15" s="38">
        <f t="shared" si="8"/>
        <v>17.391304347826086</v>
      </c>
      <c r="M15" s="39">
        <f t="shared" si="9"/>
        <v>0.34782608695652173</v>
      </c>
    </row>
    <row r="16" spans="1:14" ht="17.45" customHeight="1" x14ac:dyDescent="0.25">
      <c r="A16" s="11"/>
      <c r="B16" s="11"/>
      <c r="C16" s="11"/>
      <c r="D16" s="11"/>
      <c r="E16" s="104"/>
      <c r="F16" s="105"/>
      <c r="G16" s="11"/>
      <c r="H16" s="12"/>
      <c r="I16" s="106">
        <f>SUM(I13:I15)</f>
        <v>117.68115942028986</v>
      </c>
      <c r="J16" s="107"/>
      <c r="K16" s="15"/>
    </row>
    <row r="18" spans="1:13" ht="31.5" x14ac:dyDescent="0.25">
      <c r="A18" s="111" t="s">
        <v>28</v>
      </c>
      <c r="B18" s="112"/>
      <c r="C18" s="113"/>
      <c r="D18" s="6"/>
      <c r="E18" s="114" t="s">
        <v>29</v>
      </c>
      <c r="F18" s="114"/>
      <c r="G18" s="7" t="s">
        <v>30</v>
      </c>
      <c r="H18" s="8" t="s">
        <v>31</v>
      </c>
      <c r="I18" s="114" t="s">
        <v>32</v>
      </c>
      <c r="J18" s="114"/>
      <c r="K18" s="13"/>
    </row>
    <row r="19" spans="1:13" x14ac:dyDescent="0.25">
      <c r="A19" s="4">
        <f>G8</f>
        <v>0.14000000000000001</v>
      </c>
      <c r="B19" s="4">
        <f t="shared" ref="B19:C19" si="10">H8</f>
        <v>0.14000000000000001</v>
      </c>
      <c r="C19" s="122">
        <f>I8</f>
        <v>0.14000000000000001</v>
      </c>
      <c r="D19" s="4"/>
      <c r="E19" s="108">
        <f>B4/B19</f>
        <v>285.71428571428567</v>
      </c>
      <c r="F19" s="108"/>
      <c r="G19" s="9">
        <f>E19/50</f>
        <v>5.7142857142857135</v>
      </c>
      <c r="H19" s="10"/>
      <c r="I19" s="109"/>
      <c r="J19" s="109"/>
      <c r="K19" s="14"/>
      <c r="L19" s="38">
        <f>E19</f>
        <v>285.71428571428567</v>
      </c>
      <c r="M19" s="1">
        <f>L19/50</f>
        <v>5.7142857142857135</v>
      </c>
    </row>
    <row r="20" spans="1:13" x14ac:dyDescent="0.25">
      <c r="A20" s="4">
        <v>0</v>
      </c>
      <c r="B20" s="4">
        <v>0</v>
      </c>
      <c r="C20" s="41">
        <v>0.6</v>
      </c>
      <c r="D20" s="4"/>
      <c r="E20" s="115">
        <f>C6/C20</f>
        <v>0</v>
      </c>
      <c r="F20" s="115"/>
      <c r="G20" s="9">
        <f t="shared" ref="G20:G21" si="11">E20/50</f>
        <v>0</v>
      </c>
      <c r="H20" s="10"/>
      <c r="I20" s="109"/>
      <c r="J20" s="109"/>
      <c r="K20" s="14"/>
      <c r="L20" s="38">
        <f t="shared" ref="L20:L22" si="12">E20</f>
        <v>0</v>
      </c>
      <c r="M20" s="1">
        <f t="shared" ref="M20:M21" si="13">L20/50</f>
        <v>0</v>
      </c>
    </row>
    <row r="21" spans="1:13" x14ac:dyDescent="0.25">
      <c r="A21" s="4">
        <f t="shared" ref="A21" si="14">G10</f>
        <v>0.46</v>
      </c>
      <c r="B21" s="4">
        <f t="shared" ref="B21" si="15">H10</f>
        <v>0</v>
      </c>
      <c r="C21" s="4">
        <f t="shared" ref="C21" si="16">I10</f>
        <v>0</v>
      </c>
      <c r="D21" s="4"/>
      <c r="E21" s="108">
        <f>A8/G10</f>
        <v>54.347826086956516</v>
      </c>
      <c r="F21" s="108"/>
      <c r="G21" s="9">
        <f t="shared" si="11"/>
        <v>1.0869565217391304</v>
      </c>
      <c r="H21" s="10"/>
      <c r="I21" s="109"/>
      <c r="J21" s="109"/>
      <c r="K21" s="14"/>
      <c r="L21" s="38">
        <f t="shared" si="12"/>
        <v>54.347826086956516</v>
      </c>
      <c r="M21" s="1">
        <f t="shared" si="13"/>
        <v>1.0869565217391304</v>
      </c>
    </row>
    <row r="22" spans="1:13" x14ac:dyDescent="0.25">
      <c r="A22" s="4"/>
      <c r="B22" s="4"/>
      <c r="C22" s="4"/>
      <c r="D22" s="4"/>
      <c r="E22" s="104"/>
      <c r="F22" s="105"/>
      <c r="G22" s="11"/>
      <c r="H22" s="12"/>
      <c r="I22" s="106"/>
      <c r="J22" s="107"/>
      <c r="K22" s="15"/>
      <c r="L22" s="38">
        <f t="shared" si="12"/>
        <v>0</v>
      </c>
    </row>
    <row r="32" spans="1:13" ht="27" customHeight="1" x14ac:dyDescent="0.25"/>
    <row r="33" ht="32.1" customHeight="1" x14ac:dyDescent="0.25"/>
  </sheetData>
  <protectedRanges>
    <protectedRange algorithmName="SHA-512" hashValue="AhImPmZ+r3RZ7X34qcqGXrHZoQ3/BNWh/cC9jk6v1TpdZU/om419ZnvB/O3jGs0FttiMbRHWahOjc2DH3L1LVQ==" saltValue="qzwNxtO9L3Vwj6+rJ2ZlvQ==" spinCount="100000" sqref="A19:H22 A13:H16" name="Range2"/>
    <protectedRange algorithmName="SHA-512" hashValue="gT44wzBjPgnaUv/K9JgqO3RdtTlU7/cceW4cuKzl/uLewY1DuuZXOotoZzjBCUA61bDZVxRrTaW+/BaCtskNzw==" saltValue="5ryC7oxOzv0W6Twch3Kekg==" spinCount="100000" sqref="A5:C9 L5:N9" name="Range1"/>
  </protectedRanges>
  <mergeCells count="27">
    <mergeCell ref="A1:A2"/>
    <mergeCell ref="B1:B2"/>
    <mergeCell ref="A12:C12"/>
    <mergeCell ref="E12:F12"/>
    <mergeCell ref="I12:J12"/>
    <mergeCell ref="F3:I3"/>
    <mergeCell ref="D4:F4"/>
    <mergeCell ref="A11:I11"/>
    <mergeCell ref="E21:F21"/>
    <mergeCell ref="I21:J21"/>
    <mergeCell ref="E22:F22"/>
    <mergeCell ref="I22:J22"/>
    <mergeCell ref="A18:C18"/>
    <mergeCell ref="E18:F18"/>
    <mergeCell ref="I18:J18"/>
    <mergeCell ref="E19:F19"/>
    <mergeCell ref="I19:J19"/>
    <mergeCell ref="E20:F20"/>
    <mergeCell ref="I20:J20"/>
    <mergeCell ref="E16:F16"/>
    <mergeCell ref="I16:J16"/>
    <mergeCell ref="E13:F13"/>
    <mergeCell ref="I13:J13"/>
    <mergeCell ref="E14:F14"/>
    <mergeCell ref="I14:J14"/>
    <mergeCell ref="E15:F15"/>
    <mergeCell ref="I15:J15"/>
  </mergeCells>
  <pageMargins left="0.45" right="0.45" top="0.75" bottom="0.75" header="0.3" footer="0.3"/>
  <pageSetup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Test Result</vt:lpstr>
      <vt:lpstr>TFC(QP)</vt:lpstr>
      <vt:lpstr>Computation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</dc:creator>
  <cp:lastModifiedBy>Christian Serwelas</cp:lastModifiedBy>
  <cp:lastPrinted>2024-05-21T06:42:34Z</cp:lastPrinted>
  <dcterms:created xsi:type="dcterms:W3CDTF">2019-06-04T05:48:20Z</dcterms:created>
  <dcterms:modified xsi:type="dcterms:W3CDTF">2024-05-27T21:12:34Z</dcterms:modified>
</cp:coreProperties>
</file>