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ea to work upon" sheetId="6" r:id="rId1"/>
    <sheet name="Summary of defect" sheetId="3" r:id="rId2"/>
    <sheet name="Actual data" sheetId="1" r:id="rId3"/>
    <sheet name="Extra defect" sheetId="2" r:id="rId4"/>
    <sheet name="Pivot table" sheetId="4" r:id="rId5"/>
    <sheet name="DD from Pivot table" sheetId="5" r:id="rId6"/>
  </sheets>
  <definedNames>
    <definedName name="_xlnm._FilterDatabase" localSheetId="2" hidden="1">'Actual data'!$B$1:$L$73</definedName>
    <definedName name="_xlnm._FilterDatabase" localSheetId="5" hidden="1">'DD from Pivot table'!$C$3:$F$67</definedName>
  </definedNames>
  <calcPr calcId="145621"/>
  <pivotCaches>
    <pivotCache cacheId="6" r:id="rId7"/>
  </pivotCaches>
</workbook>
</file>

<file path=xl/calcChain.xml><?xml version="1.0" encoding="utf-8"?>
<calcChain xmlns="http://schemas.openxmlformats.org/spreadsheetml/2006/main">
  <c r="F67" i="5" l="1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E20" i="1" l="1"/>
  <c r="E45" i="1"/>
  <c r="E47" i="1"/>
  <c r="L65" i="1"/>
  <c r="I41" i="1" l="1"/>
  <c r="C14" i="3" l="1"/>
  <c r="J62" i="1"/>
  <c r="F62" i="1" s="1"/>
  <c r="L62" i="1" s="1"/>
  <c r="F41" i="1"/>
  <c r="L41" i="1" s="1"/>
  <c r="F70" i="1"/>
  <c r="F69" i="1"/>
  <c r="F68" i="1"/>
  <c r="F67" i="1"/>
  <c r="F66" i="1"/>
  <c r="J40" i="1"/>
  <c r="I40" i="1"/>
  <c r="E71" i="1"/>
  <c r="C72" i="1" s="1"/>
  <c r="F64" i="1"/>
  <c r="L64" i="1" s="1"/>
  <c r="F63" i="1"/>
  <c r="L63" i="1" s="1"/>
  <c r="F61" i="1"/>
  <c r="L61" i="1" s="1"/>
  <c r="L60" i="1"/>
  <c r="F59" i="1"/>
  <c r="L59" i="1" s="1"/>
  <c r="F58" i="1"/>
  <c r="L58" i="1" s="1"/>
  <c r="F57" i="1"/>
  <c r="L57" i="1" s="1"/>
  <c r="F56" i="1"/>
  <c r="L56" i="1" s="1"/>
  <c r="F55" i="1"/>
  <c r="L55" i="1" s="1"/>
  <c r="F54" i="1"/>
  <c r="L54" i="1" s="1"/>
  <c r="F53" i="1"/>
  <c r="L53" i="1" s="1"/>
  <c r="F52" i="1"/>
  <c r="L52" i="1" s="1"/>
  <c r="F51" i="1"/>
  <c r="L51" i="1" s="1"/>
  <c r="F50" i="1"/>
  <c r="L50" i="1" s="1"/>
  <c r="F49" i="1"/>
  <c r="L49" i="1" s="1"/>
  <c r="F48" i="1"/>
  <c r="L48" i="1" s="1"/>
  <c r="F47" i="1"/>
  <c r="L47" i="1" s="1"/>
  <c r="F46" i="1"/>
  <c r="L46" i="1" s="1"/>
  <c r="L45" i="1"/>
  <c r="F44" i="1"/>
  <c r="L44" i="1" s="1"/>
  <c r="F43" i="1"/>
  <c r="L43" i="1" s="1"/>
  <c r="F42" i="1"/>
  <c r="L42" i="1" s="1"/>
  <c r="F39" i="1"/>
  <c r="L39" i="1" s="1"/>
  <c r="F38" i="1"/>
  <c r="L38" i="1" s="1"/>
  <c r="F37" i="1"/>
  <c r="L37" i="1" s="1"/>
  <c r="F36" i="1"/>
  <c r="L36" i="1" s="1"/>
  <c r="F35" i="1"/>
  <c r="L35" i="1" s="1"/>
  <c r="F34" i="1"/>
  <c r="L34" i="1" s="1"/>
  <c r="F33" i="1"/>
  <c r="L33" i="1" s="1"/>
  <c r="F32" i="1"/>
  <c r="L32" i="1" s="1"/>
  <c r="F31" i="1"/>
  <c r="L31" i="1" s="1"/>
  <c r="F30" i="1"/>
  <c r="L30" i="1" s="1"/>
  <c r="F29" i="1"/>
  <c r="L29" i="1" s="1"/>
  <c r="F28" i="1"/>
  <c r="L28" i="1" s="1"/>
  <c r="F27" i="1"/>
  <c r="L27" i="1" s="1"/>
  <c r="F26" i="1"/>
  <c r="L26" i="1" s="1"/>
  <c r="F25" i="1"/>
  <c r="L25" i="1" s="1"/>
  <c r="F24" i="1"/>
  <c r="L24" i="1" s="1"/>
  <c r="F23" i="1"/>
  <c r="L23" i="1" s="1"/>
  <c r="F22" i="1"/>
  <c r="L22" i="1" s="1"/>
  <c r="F21" i="1"/>
  <c r="L21" i="1" s="1"/>
  <c r="L20" i="1"/>
  <c r="F19" i="1"/>
  <c r="L19" i="1" s="1"/>
  <c r="F18" i="1"/>
  <c r="L18" i="1" s="1"/>
  <c r="F17" i="1"/>
  <c r="L17" i="1" s="1"/>
  <c r="F16" i="1"/>
  <c r="L16" i="1" s="1"/>
  <c r="F15" i="1"/>
  <c r="L15" i="1" s="1"/>
  <c r="F14" i="1"/>
  <c r="L14" i="1" s="1"/>
  <c r="F13" i="1"/>
  <c r="L13" i="1" s="1"/>
  <c r="F12" i="1"/>
  <c r="L12" i="1" s="1"/>
  <c r="F11" i="1"/>
  <c r="L11" i="1" s="1"/>
  <c r="F10" i="1"/>
  <c r="L10" i="1" s="1"/>
  <c r="F9" i="1"/>
  <c r="L9" i="1" s="1"/>
  <c r="F8" i="1"/>
  <c r="L8" i="1" s="1"/>
  <c r="F7" i="1"/>
  <c r="L7" i="1" s="1"/>
  <c r="F6" i="1"/>
  <c r="L6" i="1" s="1"/>
  <c r="F5" i="1"/>
  <c r="L5" i="1" s="1"/>
  <c r="F4" i="1"/>
  <c r="L4" i="1" s="1"/>
  <c r="F3" i="1"/>
  <c r="L3" i="1" s="1"/>
  <c r="F2" i="1"/>
  <c r="L2" i="1" s="1"/>
  <c r="F40" i="1" l="1"/>
  <c r="F71" i="1" l="1"/>
  <c r="C73" i="1" s="1"/>
  <c r="L40" i="1"/>
</calcChain>
</file>

<file path=xl/comments1.xml><?xml version="1.0" encoding="utf-8"?>
<comments xmlns="http://schemas.openxmlformats.org/spreadsheetml/2006/main">
  <authors>
    <author>Author</author>
  </authors>
  <commentList>
    <comment ref="B1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present in Q3 integrated</t>
        </r>
      </text>
    </comment>
    <comment ref="B20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q1 pv hours also added</t>
        </r>
      </text>
    </comment>
    <comment ref="B2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Under Q2 Integrated</t>
        </r>
      </text>
    </comment>
    <comment ref="B37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Q1 Non Integrated added to this</t>
        </r>
      </text>
    </comment>
    <comment ref="B40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Q1 non Int and Q1 Int defects added to this list</t>
        </r>
      </text>
    </comment>
    <comment ref="B4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Q1 Non Int defects added to this list</t>
        </r>
      </text>
    </comment>
    <comment ref="B45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q1, pv hours added</t>
        </r>
      </text>
    </comment>
    <comment ref="B4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Added Q4 int defect to this</t>
        </r>
      </text>
    </comment>
    <comment ref="B47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1720 PV hours added as per the comment by QCA team</t>
        </r>
      </text>
    </comment>
    <comment ref="B50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Here only TOPS defect is put which has no sprf, rest all are in other bucket</t>
        </r>
      </text>
    </comment>
    <comment ref="B5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Present in Q2 Integrated instead of Q4</t>
        </r>
      </text>
    </comment>
    <comment ref="B6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added Q4 Non Int to this</t>
        </r>
      </text>
    </comment>
    <comment ref="B6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Present in Q3 Non Integrated</t>
        </r>
      </text>
    </comment>
    <comment ref="B6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Q4 Non Integrated added</t>
        </r>
      </text>
    </comment>
  </commentList>
</comments>
</file>

<file path=xl/sharedStrings.xml><?xml version="1.0" encoding="utf-8"?>
<sst xmlns="http://schemas.openxmlformats.org/spreadsheetml/2006/main" count="318" uniqueCount="119">
  <si>
    <t>2012-Q2 Int</t>
  </si>
  <si>
    <t>2012-Q1 Int</t>
  </si>
  <si>
    <t>2012-Q4 Int</t>
  </si>
  <si>
    <t>2012-12 Non-Int</t>
  </si>
  <si>
    <t>2012-09 Non-Int</t>
  </si>
  <si>
    <t>44754B Project Strawberry - Application Sol.</t>
  </si>
  <si>
    <t>2012-Q3 Int</t>
  </si>
  <si>
    <t>2012-03 Non-Int</t>
  </si>
  <si>
    <t>42525K UGHIT Appl TXCHIP</t>
  </si>
  <si>
    <t>47776A NDB Cosmos Demo SoT - Facility Panels</t>
  </si>
  <si>
    <t>47682A EPDL KTLO 2012</t>
  </si>
  <si>
    <t>2012-06 Non-Int</t>
  </si>
  <si>
    <t>48660A CPS-COSMOS to NDB Fee Sched Pricing</t>
  </si>
  <si>
    <t>50630A NDB SoT - C&amp;S Strategic Enhancements</t>
  </si>
  <si>
    <t>50954a NDB CD- Market Type ID Tactical Solution</t>
  </si>
  <si>
    <t>50630B NDB SoT - C&amp;S Strategic Enh - CMS Registry</t>
  </si>
  <si>
    <t>48660B CPS-COSMOS to NDB Fee Sched Pricing</t>
  </si>
  <si>
    <t>50954b NDB CD- Market Type ID Tactical Solution</t>
  </si>
  <si>
    <t>47682B EPDL KTLO 2012</t>
  </si>
  <si>
    <t>50954c NDB CD- Market Type ID Tactical Solution</t>
  </si>
  <si>
    <t>47776D NDB Cosmos Demo SoT - Facility Panels</t>
  </si>
  <si>
    <t>41452D Cont CDB Core Processing: Inc View Cutovers</t>
  </si>
  <si>
    <t>37224D Systems of Record - Data Interface</t>
  </si>
  <si>
    <t>37224G Systems of Record - Data Interface 2011 H1</t>
  </si>
  <si>
    <t>53105A UMR myHCE integration</t>
  </si>
  <si>
    <t>54944A Kansas BH Claims Processing CSP &amp; Careone</t>
  </si>
  <si>
    <t>54944C CC#3&amp;10 NDB Manual Provider Load</t>
  </si>
  <si>
    <t>54944D CC#6 NDB Edits</t>
  </si>
  <si>
    <t>45320B Transparency 1/1 Release</t>
  </si>
  <si>
    <t>48088A Health Care Cost Estimater R2.1 (AD)</t>
  </si>
  <si>
    <t>45320E  Cons Trans - Add NDB Rate Extract Work</t>
  </si>
  <si>
    <t>50155A Health Care Cost Estimator Release 2.2</t>
  </si>
  <si>
    <t>42400A-Automate online FL provider search &amp; direct</t>
  </si>
  <si>
    <t>45746A HPHC Platform Based Joint Venture</t>
  </si>
  <si>
    <t>52259A TX ERS - WorkStream3:  Portals, Const Svc</t>
  </si>
  <si>
    <t>52244A TX ERS - WorkStream2: Core Processing</t>
  </si>
  <si>
    <t>47206A HCR Preventive Care - Women's Health</t>
  </si>
  <si>
    <t>48226B HCR Preventative Care Additional Services</t>
  </si>
  <si>
    <t>48226A HCR Preventative Care Additional Serv (NDB)</t>
  </si>
  <si>
    <t>44781B TBS Provider Data Quality - Bridge NDB Gaps</t>
  </si>
  <si>
    <t>48416 OnLine Refer Capability for Gatekeeper Prod</t>
  </si>
  <si>
    <t>53723D TRICARE West Implement FD: Provider/Ntwk De</t>
  </si>
  <si>
    <t>53723B TRICARE West Implement FD: Provider/Ntwk Q4</t>
  </si>
  <si>
    <t>41737C1 ICD10- Field Expansion- UHC EI</t>
  </si>
  <si>
    <t>47477A ICD10 E &amp; I Compliance Release</t>
  </si>
  <si>
    <t>48140A ICD-10 E&amp; I Code Loading</t>
  </si>
  <si>
    <t>41737H ICD10- Field Expansion- UHC EI CC#42</t>
  </si>
  <si>
    <t>48981A WOQ1 NDB OI - Auto DBA Name Population</t>
  </si>
  <si>
    <t>48984 A WOQ1 NDB OI Add Specialty to 'P' Type Sch</t>
  </si>
  <si>
    <t>48985 A WOQ1 NDB OI NDC MAC Pricing</t>
  </si>
  <si>
    <t>49235A Q2 NDB OI 00260 Navigate Adr Seq for EPDL</t>
  </si>
  <si>
    <t>49237A Q2 NDB OI 00290 Involuntary Sanction</t>
  </si>
  <si>
    <t>49238A Q2 NDB OI 00296 C&amp;S Group BSAR Term</t>
  </si>
  <si>
    <t>49241A WOQ2 NDB OI 00278 Expand Srch by PTI MPIN</t>
  </si>
  <si>
    <t>49435A WOQ2 NDB OI 00293 Multiple PCP Terms</t>
  </si>
  <si>
    <t>49436A WOQ2 NDB OI 00288 Multi Specialty Terms</t>
  </si>
  <si>
    <t>49240A WOQ2 NDB OI 00275Wkly Data Ext New Tins[co]</t>
  </si>
  <si>
    <t>50564A RSASL-Navigate Referral Summary-Detail Rpt</t>
  </si>
  <si>
    <t>32790F-Ovations Provider Pick Improvements</t>
  </si>
  <si>
    <t>48089A-Common Pricing Solution- Anesthesia</t>
  </si>
  <si>
    <t>32790G-Ovations Provider Pick Improvements</t>
  </si>
  <si>
    <t>42795D - PDR - EVC Fee Schedule Migration to NDB</t>
  </si>
  <si>
    <t>42122A 5010 EDI Reporting</t>
  </si>
  <si>
    <t>44267A Medical Necessity-ICM Contracting</t>
  </si>
  <si>
    <t>40360A Med Nec - ICM Q3</t>
  </si>
  <si>
    <t>44267C Medical Necessity - IPCM - March '12</t>
  </si>
  <si>
    <t>40360C MedNec IPCM Q4</t>
  </si>
  <si>
    <t>40360E MedNec IPCM Sept</t>
  </si>
  <si>
    <t>46103A WA Implementation C&amp;S</t>
  </si>
  <si>
    <t>49798A Kansas Medicaid - KanCare Implementation</t>
  </si>
  <si>
    <t>Sprf Name</t>
  </si>
  <si>
    <t>Release</t>
  </si>
  <si>
    <t>SDLC Phase</t>
  </si>
  <si>
    <t>PV Hours</t>
  </si>
  <si>
    <t>Defect count</t>
  </si>
  <si>
    <t>Minor</t>
  </si>
  <si>
    <t>Medium</t>
  </si>
  <si>
    <t>Critical</t>
  </si>
  <si>
    <t>Major</t>
  </si>
  <si>
    <t>Regression</t>
  </si>
  <si>
    <t>46410 ISET-ELGS Integration:11/9/2012!NDB</t>
  </si>
  <si>
    <t>450388 Emptoris Q4 2012 Maintanence</t>
  </si>
  <si>
    <t>Defect Density</t>
  </si>
  <si>
    <t>Q1 NON INT</t>
  </si>
  <si>
    <t>Production</t>
  </si>
  <si>
    <t>Enhancement</t>
  </si>
  <si>
    <t>Extra</t>
  </si>
  <si>
    <t>Q3 Non Int</t>
  </si>
  <si>
    <t>Q4 Non Int</t>
  </si>
  <si>
    <t>General</t>
  </si>
  <si>
    <t>Q1 Int</t>
  </si>
  <si>
    <t>CCT</t>
  </si>
  <si>
    <t>Q2 Int</t>
  </si>
  <si>
    <t>Q3 Int</t>
  </si>
  <si>
    <t>Q4 Int</t>
  </si>
  <si>
    <t>Totals</t>
  </si>
  <si>
    <t>PV hours in PM</t>
  </si>
  <si>
    <t>Q1 Non Integrated</t>
  </si>
  <si>
    <t>Q2 Integrated</t>
  </si>
  <si>
    <t>Q2 Non Integrated</t>
  </si>
  <si>
    <t>1 defect</t>
  </si>
  <si>
    <t>2 defect</t>
  </si>
  <si>
    <t xml:space="preserve">Q1 Integrated   </t>
  </si>
  <si>
    <t>Q3 Integrated</t>
  </si>
  <si>
    <t>Q3 Non Integrated</t>
  </si>
  <si>
    <t xml:space="preserve">Q4 Integrated  </t>
  </si>
  <si>
    <t xml:space="preserve">Q4 Non Integrated </t>
  </si>
  <si>
    <t>51856A RSASL-Navigate E2E Testing/Integrated UAT</t>
  </si>
  <si>
    <t>SPRF No. 45434 is not taken into consideration for above list as it was not complete SDLC and hours were less than 30.  For it there is 1 defect logged</t>
  </si>
  <si>
    <t>Row Labels</t>
  </si>
  <si>
    <t>Grand Total</t>
  </si>
  <si>
    <t>Sum of Defect count</t>
  </si>
  <si>
    <t>Sum of PV Hours</t>
  </si>
  <si>
    <t>Sprf</t>
  </si>
  <si>
    <t>Defect</t>
  </si>
  <si>
    <t>PV hours</t>
  </si>
  <si>
    <t>SPRF no</t>
  </si>
  <si>
    <t xml:space="preserve">defect </t>
  </si>
  <si>
    <t>Pv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</si>
</sst>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Fill="1" applyBorder="1"/>
    <xf numFmtId="164" fontId="0" fillId="0" borderId="1" xfId="0" applyNumberFormat="1" applyFont="1" applyFill="1" applyBorder="1"/>
    <xf numFmtId="0" fontId="0" fillId="0" borderId="0" xfId="0" applyFill="1" applyBorder="1"/>
    <xf numFmtId="0" fontId="5" fillId="0" borderId="1" xfId="0" applyFont="1" applyFill="1" applyBorder="1" applyAlignment="1">
      <alignment horizontal="left"/>
    </xf>
    <xf numFmtId="0" fontId="0" fillId="0" borderId="0" xfId="0" applyFill="1"/>
    <xf numFmtId="0" fontId="5" fillId="3" borderId="1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164" fontId="0" fillId="0" borderId="0" xfId="0" applyNumberFormat="1" applyFill="1" applyBorder="1"/>
    <xf numFmtId="0" fontId="1" fillId="0" borderId="0" xfId="0" applyFont="1"/>
    <xf numFmtId="0" fontId="0" fillId="4" borderId="1" xfId="0" applyFill="1" applyBorder="1"/>
    <xf numFmtId="0" fontId="6" fillId="5" borderId="0" xfId="0" applyFont="1" applyFill="1" applyBorder="1" applyAlignment="1">
      <alignment horizontal="left"/>
    </xf>
    <xf numFmtId="0" fontId="6" fillId="5" borderId="0" xfId="0" applyFont="1" applyFill="1" applyBorder="1"/>
    <xf numFmtId="0" fontId="2" fillId="2" borderId="2" xfId="0" applyFont="1" applyFill="1" applyBorder="1"/>
    <xf numFmtId="0" fontId="5" fillId="4" borderId="1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/>
    <xf numFmtId="0" fontId="0" fillId="0" borderId="0" xfId="0" applyNumberFormat="1" applyFont="1"/>
    <xf numFmtId="0" fontId="0" fillId="0" borderId="1" xfId="0" applyFont="1" applyFill="1" applyBorder="1" applyAlignment="1">
      <alignment horizontal="left"/>
    </xf>
    <xf numFmtId="0" fontId="1" fillId="0" borderId="1" xfId="0" applyFont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1407.398652777774" createdVersion="4" refreshedVersion="4" minRefreshableVersion="3" recordCount="64">
  <cacheSource type="worksheet">
    <worksheetSource ref="B1:L65" sheet="Actual data"/>
  </cacheSource>
  <cacheFields count="11">
    <cacheField name="Sprf Name" numFmtId="0">
      <sharedItems count="65">
        <s v="37224D Systems of Record - Data Interface"/>
        <s v="42400A-Automate online FL provider search &amp; direct"/>
        <s v="44267C Medical Necessity - IPCM - March '12"/>
        <s v="48984 A WOQ1 NDB OI Add Specialty to 'P' Type Sch"/>
        <s v="48985 A WOQ1 NDB OI NDC MAC Pricing"/>
        <s v="32790G-Ovations Provider Pick Improvements"/>
        <s v="42122A 5010 EDI Reporting"/>
        <s v="47682A EPDL KTLO 2012"/>
        <s v="49237A Q2 NDB OI 00290 Involuntary Sanction"/>
        <s v="49238A Q2 NDB OI 00296 C&amp;S Group BSAR Term"/>
        <s v="49241A WOQ2 NDB OI 00278 Expand Srch by PTI MPIN"/>
        <s v="49435A WOQ2 NDB OI 00293 Multiple PCP Terms"/>
        <s v="49436A WOQ2 NDB OI 00288 Multi Specialty Terms"/>
        <s v="50564A RSASL-Navigate Referral Summary-Detail Rpt"/>
        <s v="40360E MedNec IPCM Sept"/>
        <s v="44781B TBS Provider Data Quality - Bridge NDB Gaps"/>
        <s v="45746A HPHC Platform Based Joint Venture"/>
        <s v="46103A WA Implementation C&amp;S"/>
        <s v="47477A ICD10 E &amp; I Compliance Release"/>
        <s v="47682B EPDL KTLO 2012"/>
        <s v="47776D NDB Cosmos Demo SoT - Facility Panels"/>
        <s v="49240A WOQ2 NDB OI 00275Wkly Data Ext New Tins[co]"/>
        <s v="50630B NDB SoT - C&amp;S Strategic Enh - CMS Registry"/>
        <s v="50954c NDB CD- Market Type ID Tactical Solution"/>
        <s v="50630A NDB SoT - C&amp;S Strategic Enhancements"/>
        <s v="50954b NDB CD- Market Type ID Tactical Solution"/>
        <s v="53723D TRICARE West Implement FD: Provider/Ntwk De"/>
        <s v="54944A Kansas BH Claims Processing CSP &amp; Careone"/>
        <s v="54944C CC#3&amp;10 NDB Manual Provider Load"/>
        <s v="54944D CC#6 NDB Edits"/>
        <s v="41737C1 ICD10- Field Expansion- UHC EI"/>
        <s v="42525K UGHIT Appl TXCHIP"/>
        <s v="42795D - PDR - EVC Fee Schedule Migration to NDB"/>
        <s v="44267A Medical Necessity-ICM Contracting"/>
        <s v="44754B Project Strawberry - Application Sol."/>
        <s v="45320B Transparency 1/1 Release"/>
        <s v="48089A-Common Pricing Solution- Anesthesia"/>
        <s v="48981A WOQ1 NDB OI - Auto DBA Name Population"/>
        <s v="32790F-Ovations Provider Pick Improvements"/>
        <s v="37224G Systems of Record - Data Interface 2011 H1"/>
        <s v="45320E  Cons Trans - Add NDB Rate Extract Work"/>
        <s v="49235A Q2 NDB OI 00260 Navigate Adr Seq for EPDL"/>
        <s v="40360A Med Nec - ICM Q3"/>
        <s v="41737H ICD10- Field Expansion- UHC EI CC#42"/>
        <s v="47206A HCR Preventive Care - Women's Health"/>
        <s v="47776A NDB Cosmos Demo SoT - Facility Panels"/>
        <s v="48088A Health Care Cost Estimater R2.1 (AD)"/>
        <s v="48226A HCR Preventative Care Additional Serv (NDB)"/>
        <s v="48226B HCR Preventative Care Additional Services"/>
        <s v="48660A CPS-COSMOS to NDB Fee Sched Pricing"/>
        <s v="50954a NDB CD- Market Type ID Tactical Solution"/>
        <s v="52244A TX ERS - WorkStream2: Core Processing"/>
        <s v="52259A TX ERS - WorkStream3:  Portals, Const Svc"/>
        <s v="40360C MedNec IPCM Q4"/>
        <s v="41452D Cont CDB Core Processing: Inc View Cutovers"/>
        <s v="46410 ISET-ELGS Integration:11/9/2012!NDB"/>
        <s v="48140A ICD-10 E&amp; I Code Loading"/>
        <s v="48416 OnLine Refer Capability for Gatekeeper Prod"/>
        <s v="48660B CPS-COSMOS to NDB Fee Sched Pricing"/>
        <s v="49798A Kansas Medicaid - KanCare Implementation"/>
        <s v="50155A Health Care Cost Estimator Release 2.2"/>
        <s v="53105A UMR myHCE integration"/>
        <s v="53723B TRICARE West Implement FD: Provider/Ntwk Q4"/>
        <s v="51856A RSASL-Navigate E2E Testing/Integrated UAT"/>
        <s v="35657 -- Update Facet Financial Tagging " u="1"/>
      </sharedItems>
    </cacheField>
    <cacheField name="Release" numFmtId="0">
      <sharedItems/>
    </cacheField>
    <cacheField name="SDLC Phase" numFmtId="0">
      <sharedItems containsNonDate="0" containsString="0" containsBlank="1"/>
    </cacheField>
    <cacheField name="PV Hours" numFmtId="164">
      <sharedItems containsSemiMixedTypes="0" containsString="0" containsNumber="1" minValue="121.75" maxValue="23005"/>
    </cacheField>
    <cacheField name="Defect count" numFmtId="0">
      <sharedItems containsSemiMixedTypes="0" containsString="0" containsNumber="1" containsInteger="1" minValue="0" maxValue="232"/>
    </cacheField>
    <cacheField name="Critical" numFmtId="0">
      <sharedItems containsSemiMixedTypes="0" containsString="0" containsNumber="1" containsInteger="1" minValue="0" maxValue="13"/>
    </cacheField>
    <cacheField name="Major" numFmtId="0">
      <sharedItems containsSemiMixedTypes="0" containsString="0" containsNumber="1" containsInteger="1" minValue="0" maxValue="40"/>
    </cacheField>
    <cacheField name="Medium" numFmtId="0">
      <sharedItems containsSemiMixedTypes="0" containsString="0" containsNumber="1" containsInteger="1" minValue="0" maxValue="113"/>
    </cacheField>
    <cacheField name="Minor" numFmtId="0">
      <sharedItems containsSemiMixedTypes="0" containsString="0" containsNumber="1" containsInteger="1" minValue="0" maxValue="79"/>
    </cacheField>
    <cacheField name="Enhancement" numFmtId="0">
      <sharedItems containsSemiMixedTypes="0" containsString="0" containsNumber="1" containsInteger="1" minValue="0" maxValue="1"/>
    </cacheField>
    <cacheField name="Defect Density" numFmtId="0">
      <sharedItems containsSemiMixedTypes="0" containsString="0" containsNumber="1" minValue="0" maxValue="45.5172413793103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">
  <r>
    <x v="0"/>
    <s v="2012-03 Non-Int"/>
    <m/>
    <n v="12420.5"/>
    <n v="124"/>
    <n v="3"/>
    <n v="14"/>
    <n v="85"/>
    <n v="22"/>
    <n v="0"/>
    <n v="1.497524254257075"/>
  </r>
  <r>
    <x v="1"/>
    <s v="2012-03 Non-Int"/>
    <m/>
    <n v="2041.5"/>
    <n v="10"/>
    <n v="0"/>
    <n v="0"/>
    <n v="10"/>
    <n v="0"/>
    <n v="0"/>
    <n v="0.73475385745775168"/>
  </r>
  <r>
    <x v="2"/>
    <s v="2012-03 Non-Int"/>
    <m/>
    <n v="410.75"/>
    <n v="9"/>
    <n v="0"/>
    <n v="3"/>
    <n v="5"/>
    <n v="1"/>
    <n v="0"/>
    <n v="3.286670724284845"/>
  </r>
  <r>
    <x v="3"/>
    <s v="2012-03 Non-Int"/>
    <m/>
    <n v="223.5"/>
    <n v="6"/>
    <n v="0"/>
    <n v="0"/>
    <n v="6"/>
    <n v="0"/>
    <n v="0"/>
    <n v="4.026845637583893"/>
  </r>
  <r>
    <x v="4"/>
    <s v="2012-03 Non-Int"/>
    <m/>
    <n v="133"/>
    <n v="2"/>
    <n v="0"/>
    <n v="0"/>
    <n v="1"/>
    <n v="1"/>
    <n v="0"/>
    <n v="2.255639097744361"/>
  </r>
  <r>
    <x v="5"/>
    <s v="2012-06 Non-Int"/>
    <m/>
    <n v="145"/>
    <n v="44"/>
    <n v="0"/>
    <n v="5"/>
    <n v="27"/>
    <n v="12"/>
    <n v="0"/>
    <n v="45.517241379310342"/>
  </r>
  <r>
    <x v="6"/>
    <s v="2012-06 Non-Int"/>
    <m/>
    <n v="567.5"/>
    <n v="0"/>
    <n v="0"/>
    <n v="0"/>
    <n v="0"/>
    <n v="0"/>
    <n v="0"/>
    <n v="0"/>
  </r>
  <r>
    <x v="7"/>
    <s v="2012-06 Non-Int"/>
    <m/>
    <n v="8036.75"/>
    <n v="117"/>
    <n v="1"/>
    <n v="13"/>
    <n v="90"/>
    <n v="12"/>
    <n v="1"/>
    <n v="2.1837185429433541"/>
  </r>
  <r>
    <x v="8"/>
    <s v="2012-06 Non-Int"/>
    <m/>
    <n v="1385.25"/>
    <n v="24"/>
    <n v="1"/>
    <n v="6"/>
    <n v="9"/>
    <n v="8"/>
    <n v="0"/>
    <n v="2.5988088792636708"/>
  </r>
  <r>
    <x v="9"/>
    <s v="2012-06 Non-Int"/>
    <m/>
    <n v="971.25"/>
    <n v="11"/>
    <n v="0"/>
    <n v="0"/>
    <n v="8"/>
    <n v="3"/>
    <n v="0"/>
    <n v="1.6988416988416988"/>
  </r>
  <r>
    <x v="10"/>
    <s v="2012-06 Non-Int"/>
    <m/>
    <n v="799.75"/>
    <n v="8"/>
    <n v="0"/>
    <n v="1"/>
    <n v="5"/>
    <n v="2"/>
    <n v="0"/>
    <n v="1.5004688965301656"/>
  </r>
  <r>
    <x v="11"/>
    <s v="2012-06 Non-Int"/>
    <m/>
    <n v="1377.75"/>
    <n v="59"/>
    <n v="0"/>
    <n v="21"/>
    <n v="28"/>
    <n v="10"/>
    <n v="0"/>
    <n v="6.4235166031573216"/>
  </r>
  <r>
    <x v="12"/>
    <s v="2012-06 Non-Int"/>
    <m/>
    <n v="1302.5"/>
    <n v="0"/>
    <n v="0"/>
    <n v="0"/>
    <n v="0"/>
    <n v="0"/>
    <n v="0"/>
    <n v="0"/>
  </r>
  <r>
    <x v="13"/>
    <s v="2012-06 Non-Int"/>
    <m/>
    <n v="402"/>
    <n v="0"/>
    <n v="0"/>
    <n v="0"/>
    <n v="0"/>
    <n v="0"/>
    <n v="0"/>
    <n v="0"/>
  </r>
  <r>
    <x v="14"/>
    <s v="2012-09 Non-Int"/>
    <m/>
    <n v="1187.75"/>
    <n v="3"/>
    <n v="0"/>
    <n v="0"/>
    <n v="2"/>
    <n v="1"/>
    <n v="0"/>
    <n v="0.3788676068196169"/>
  </r>
  <r>
    <x v="15"/>
    <s v="2012-09 Non-Int"/>
    <m/>
    <n v="7806.25"/>
    <n v="91"/>
    <n v="3"/>
    <n v="9"/>
    <n v="62"/>
    <n v="17"/>
    <n v="0"/>
    <n v="1.7485988791032827"/>
  </r>
  <r>
    <x v="16"/>
    <s v="2012-09 Non-Int"/>
    <m/>
    <n v="1885"/>
    <n v="1"/>
    <n v="0"/>
    <n v="0"/>
    <n v="1"/>
    <n v="0"/>
    <n v="0"/>
    <n v="7.9575596816976124E-2"/>
  </r>
  <r>
    <x v="17"/>
    <s v="2012-09 Non-Int"/>
    <m/>
    <n v="784.5"/>
    <n v="0"/>
    <n v="0"/>
    <n v="0"/>
    <n v="0"/>
    <n v="0"/>
    <n v="0"/>
    <n v="0"/>
  </r>
  <r>
    <x v="18"/>
    <s v="2012-09 Non-Int"/>
    <m/>
    <n v="1931"/>
    <n v="14"/>
    <n v="0"/>
    <n v="0"/>
    <n v="0"/>
    <n v="0"/>
    <n v="0"/>
    <n v="1.0875194199896427"/>
  </r>
  <r>
    <x v="19"/>
    <s v="2012-09 Non-Int"/>
    <m/>
    <n v="1381.75"/>
    <n v="15"/>
    <n v="0"/>
    <n v="4"/>
    <n v="9"/>
    <n v="2"/>
    <n v="0"/>
    <n v="1.6283698208793198"/>
  </r>
  <r>
    <x v="20"/>
    <s v="2012-09 Non-Int"/>
    <m/>
    <n v="1328.75"/>
    <n v="6"/>
    <n v="1"/>
    <n v="5"/>
    <n v="0"/>
    <n v="0"/>
    <n v="0"/>
    <n v="0.67732831608654753"/>
  </r>
  <r>
    <x v="21"/>
    <s v="2012-09 Non-Int"/>
    <m/>
    <n v="595.5"/>
    <n v="1"/>
    <n v="0"/>
    <n v="0"/>
    <n v="1"/>
    <n v="0"/>
    <n v="0"/>
    <n v="0.25188916876574308"/>
  </r>
  <r>
    <x v="22"/>
    <s v="2012-09 Non-Int"/>
    <m/>
    <n v="943.5"/>
    <n v="1"/>
    <n v="0"/>
    <n v="0"/>
    <n v="1"/>
    <n v="0"/>
    <n v="0"/>
    <n v="0.1589825119236884"/>
  </r>
  <r>
    <x v="23"/>
    <s v="2012-09 Non-Int"/>
    <m/>
    <n v="677"/>
    <n v="20"/>
    <n v="0"/>
    <n v="3"/>
    <n v="16"/>
    <n v="1"/>
    <n v="0"/>
    <n v="4.431314623338257"/>
  </r>
  <r>
    <x v="24"/>
    <s v="2012-12 Non-Int"/>
    <m/>
    <n v="23005"/>
    <n v="232"/>
    <n v="7"/>
    <n v="40"/>
    <n v="106"/>
    <n v="79"/>
    <n v="0"/>
    <n v="1.5127146272549445"/>
  </r>
  <r>
    <x v="25"/>
    <s v="2012-12 Non-Int"/>
    <m/>
    <n v="354"/>
    <n v="4"/>
    <n v="0"/>
    <n v="1"/>
    <n v="3"/>
    <n v="0"/>
    <n v="0"/>
    <n v="1.6949152542372881"/>
  </r>
  <r>
    <x v="26"/>
    <s v="2012-12 Non-Int"/>
    <m/>
    <n v="3604.75"/>
    <n v="1"/>
    <n v="0"/>
    <n v="0"/>
    <n v="1"/>
    <n v="0"/>
    <n v="0"/>
    <n v="4.1611762258131631E-2"/>
  </r>
  <r>
    <x v="27"/>
    <s v="2012-12 Non-Int"/>
    <m/>
    <n v="627"/>
    <n v="0"/>
    <n v="0"/>
    <n v="0"/>
    <n v="0"/>
    <n v="0"/>
    <n v="0"/>
    <n v="0"/>
  </r>
  <r>
    <x v="28"/>
    <s v="2012-12 Non-Int"/>
    <m/>
    <n v="121.75"/>
    <n v="0"/>
    <n v="0"/>
    <n v="0"/>
    <n v="0"/>
    <n v="0"/>
    <n v="0"/>
    <n v="0"/>
  </r>
  <r>
    <x v="29"/>
    <s v="2012-12 Non-Int"/>
    <m/>
    <n v="375"/>
    <n v="0"/>
    <n v="0"/>
    <n v="0"/>
    <n v="0"/>
    <n v="0"/>
    <n v="0"/>
    <n v="0"/>
  </r>
  <r>
    <x v="30"/>
    <s v="2012-Q1 Int"/>
    <m/>
    <n v="1173.75"/>
    <n v="3"/>
    <n v="0"/>
    <n v="2"/>
    <n v="1"/>
    <n v="0"/>
    <n v="0"/>
    <n v="0.38338658146964855"/>
  </r>
  <r>
    <x v="31"/>
    <s v="2012-Q1 Int"/>
    <m/>
    <n v="546.5"/>
    <n v="0"/>
    <n v="0"/>
    <n v="0"/>
    <n v="0"/>
    <n v="0"/>
    <n v="0"/>
    <n v="0"/>
  </r>
  <r>
    <x v="32"/>
    <s v="2012-Q1 Int"/>
    <m/>
    <n v="1046.5"/>
    <n v="0"/>
    <n v="0"/>
    <n v="0"/>
    <n v="0"/>
    <n v="0"/>
    <n v="0"/>
    <n v="0"/>
  </r>
  <r>
    <x v="33"/>
    <s v="2012-Q1 Int"/>
    <m/>
    <n v="13053.25"/>
    <n v="106"/>
    <n v="6"/>
    <n v="20"/>
    <n v="59"/>
    <n v="21"/>
    <n v="0"/>
    <n v="1.2180874494857603"/>
  </r>
  <r>
    <x v="34"/>
    <s v="2012-Q1 Int"/>
    <m/>
    <n v="1194.75"/>
    <n v="6"/>
    <n v="1"/>
    <n v="0"/>
    <n v="2"/>
    <n v="3"/>
    <n v="0"/>
    <n v="0.75329566854990582"/>
  </r>
  <r>
    <x v="35"/>
    <s v="2012-Q1 Int"/>
    <m/>
    <n v="13659.75"/>
    <n v="77"/>
    <n v="4"/>
    <n v="5"/>
    <n v="52"/>
    <n v="16"/>
    <n v="0"/>
    <n v="0.84554988195245151"/>
  </r>
  <r>
    <x v="36"/>
    <s v="2012-Q1 Int"/>
    <m/>
    <n v="2411.75"/>
    <n v="25"/>
    <n v="0"/>
    <n v="4"/>
    <n v="16"/>
    <n v="5"/>
    <n v="0"/>
    <n v="1.5548875298020111"/>
  </r>
  <r>
    <x v="37"/>
    <s v="2012-Q1 Int"/>
    <m/>
    <n v="165.5"/>
    <n v="3"/>
    <n v="0"/>
    <n v="1"/>
    <n v="2"/>
    <n v="0"/>
    <n v="0"/>
    <n v="2.7190332326283988"/>
  </r>
  <r>
    <x v="38"/>
    <s v="2012-Q2 Int"/>
    <m/>
    <n v="3304.75"/>
    <n v="124"/>
    <n v="2"/>
    <n v="17"/>
    <n v="71"/>
    <n v="34"/>
    <n v="0"/>
    <n v="5.6282623496482334"/>
  </r>
  <r>
    <x v="39"/>
    <s v="2012-Q2 Int"/>
    <m/>
    <n v="2095.25"/>
    <n v="162"/>
    <n v="3"/>
    <n v="17"/>
    <n v="113"/>
    <n v="29"/>
    <n v="0"/>
    <n v="11.597661376923995"/>
  </r>
  <r>
    <x v="40"/>
    <s v="2012-Q2 Int"/>
    <m/>
    <n v="685.75"/>
    <n v="4"/>
    <n v="0"/>
    <n v="0"/>
    <n v="4"/>
    <n v="0"/>
    <n v="0"/>
    <n v="0.87495442945679913"/>
  </r>
  <r>
    <x v="41"/>
    <s v="2012-Q2 Int"/>
    <m/>
    <n v="983"/>
    <n v="0"/>
    <n v="0"/>
    <n v="0"/>
    <n v="0"/>
    <n v="0"/>
    <n v="0"/>
    <n v="0"/>
  </r>
  <r>
    <x v="42"/>
    <s v="2012-Q3 Int"/>
    <m/>
    <n v="13978"/>
    <n v="70"/>
    <n v="0"/>
    <n v="16"/>
    <n v="33"/>
    <n v="21"/>
    <n v="0"/>
    <n v="0.75118042638431826"/>
  </r>
  <r>
    <x v="43"/>
    <s v="2012-Q3 Int"/>
    <m/>
    <n v="9425.5"/>
    <n v="94"/>
    <n v="0"/>
    <n v="0"/>
    <n v="0"/>
    <n v="0"/>
    <n v="0"/>
    <n v="1.4959418598482839"/>
  </r>
  <r>
    <x v="44"/>
    <s v="2012-Q3 Int"/>
    <m/>
    <n v="785.25"/>
    <n v="3"/>
    <n v="0"/>
    <n v="3"/>
    <n v="0"/>
    <n v="0"/>
    <n v="0"/>
    <n v="0.57306590257879653"/>
  </r>
  <r>
    <x v="45"/>
    <s v="2012-Q3 Int"/>
    <m/>
    <n v="12284"/>
    <n v="113"/>
    <n v="13"/>
    <n v="17"/>
    <n v="50"/>
    <n v="32"/>
    <n v="1"/>
    <n v="1.3798436991208076"/>
  </r>
  <r>
    <x v="46"/>
    <s v="2012-Q3 Int"/>
    <m/>
    <n v="9077"/>
    <n v="39"/>
    <n v="0"/>
    <n v="12"/>
    <n v="21"/>
    <n v="5"/>
    <n v="1"/>
    <n v="0.64448606367742645"/>
  </r>
  <r>
    <x v="47"/>
    <s v="2012-Q3 Int"/>
    <m/>
    <n v="4429"/>
    <n v="62"/>
    <n v="0"/>
    <n v="6"/>
    <n v="38"/>
    <n v="18"/>
    <n v="0"/>
    <n v="2.0997967938586588"/>
  </r>
  <r>
    <x v="48"/>
    <s v="2012-Q3 Int"/>
    <m/>
    <n v="566"/>
    <n v="1"/>
    <n v="0"/>
    <n v="1"/>
    <n v="0"/>
    <n v="0"/>
    <n v="0"/>
    <n v="0.26501766784452296"/>
  </r>
  <r>
    <x v="49"/>
    <s v="2012-Q3 Int"/>
    <m/>
    <n v="4873.25"/>
    <n v="58"/>
    <n v="0"/>
    <n v="7"/>
    <n v="18"/>
    <n v="33"/>
    <n v="0"/>
    <n v="1.7852562458318371"/>
  </r>
  <r>
    <x v="50"/>
    <s v="2012-Q3 Int"/>
    <m/>
    <n v="5082.25"/>
    <n v="103"/>
    <n v="0"/>
    <n v="7"/>
    <n v="49"/>
    <n v="47"/>
    <n v="0"/>
    <n v="3.0399921294702148"/>
  </r>
  <r>
    <x v="51"/>
    <s v="2012-Q3 Int"/>
    <m/>
    <n v="585.25"/>
    <n v="0"/>
    <n v="0"/>
    <n v="0"/>
    <n v="0"/>
    <n v="0"/>
    <n v="0"/>
    <n v="0"/>
  </r>
  <r>
    <x v="52"/>
    <s v="2012-Q3 Int"/>
    <m/>
    <n v="458.5"/>
    <n v="0"/>
    <n v="0"/>
    <n v="0"/>
    <n v="0"/>
    <n v="0"/>
    <n v="0"/>
    <n v="0"/>
  </r>
  <r>
    <x v="53"/>
    <s v="2012-Q4 Int"/>
    <m/>
    <n v="700.75"/>
    <n v="3"/>
    <n v="0"/>
    <n v="0"/>
    <n v="2"/>
    <n v="1"/>
    <n v="0"/>
    <n v="0.64216910453085985"/>
  </r>
  <r>
    <x v="54"/>
    <s v="2012-Q4 Int"/>
    <m/>
    <n v="1179.75"/>
    <n v="7"/>
    <n v="0"/>
    <n v="0"/>
    <n v="2"/>
    <n v="5"/>
    <n v="0"/>
    <n v="0.89001907183725371"/>
  </r>
  <r>
    <x v="55"/>
    <s v="2012-Q4 Int"/>
    <m/>
    <n v="457.5"/>
    <n v="3"/>
    <n v="0"/>
    <n v="1"/>
    <n v="0"/>
    <n v="2"/>
    <n v="0"/>
    <n v="0.98360655737704916"/>
  </r>
  <r>
    <x v="56"/>
    <s v="2012-Q4 Int"/>
    <m/>
    <n v="4431.25"/>
    <n v="22"/>
    <n v="0"/>
    <n v="3"/>
    <n v="14"/>
    <n v="5"/>
    <n v="0"/>
    <n v="0.74471086036671363"/>
  </r>
  <r>
    <x v="57"/>
    <s v="2012-Q4 Int"/>
    <m/>
    <n v="987.25"/>
    <n v="4"/>
    <n v="0"/>
    <n v="0"/>
    <n v="4"/>
    <n v="0"/>
    <n v="0"/>
    <n v="0.60774879716383889"/>
  </r>
  <r>
    <x v="58"/>
    <s v="2012-Q4 Int"/>
    <m/>
    <n v="272.75"/>
    <n v="58"/>
    <n v="0"/>
    <n v="0"/>
    <n v="0"/>
    <n v="0"/>
    <n v="0"/>
    <n v="31.897341888175987"/>
  </r>
  <r>
    <x v="59"/>
    <s v="2012-Q4 Int"/>
    <m/>
    <n v="855.25"/>
    <n v="0"/>
    <n v="0"/>
    <n v="0"/>
    <n v="0"/>
    <n v="0"/>
    <n v="0"/>
    <n v="0"/>
  </r>
  <r>
    <x v="60"/>
    <s v="2012-Q4 Int"/>
    <m/>
    <n v="20359.75"/>
    <n v="63"/>
    <n v="1"/>
    <n v="9"/>
    <n v="30"/>
    <n v="23"/>
    <n v="0"/>
    <n v="0.46415108240523584"/>
  </r>
  <r>
    <x v="61"/>
    <s v="2012-Q4 Int"/>
    <m/>
    <n v="431"/>
    <n v="2"/>
    <n v="0"/>
    <n v="2"/>
    <n v="0"/>
    <n v="0"/>
    <n v="0"/>
    <n v="0.69605568445475641"/>
  </r>
  <r>
    <x v="62"/>
    <s v="2012-Q4 Int"/>
    <m/>
    <n v="14175.5"/>
    <n v="156"/>
    <n v="6"/>
    <n v="30"/>
    <n v="78"/>
    <n v="42"/>
    <n v="0"/>
    <n v="1.6507354237945751"/>
  </r>
  <r>
    <x v="63"/>
    <s v="2012-Q3 Int"/>
    <m/>
    <n v="258"/>
    <n v="2"/>
    <n v="1"/>
    <n v="1"/>
    <n v="0"/>
    <n v="0"/>
    <n v="0"/>
    <n v="1.16279069767441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68" firstHeaderRow="0" firstDataRow="1" firstDataCol="1"/>
  <pivotFields count="11">
    <pivotField axis="axisRow" showAll="0">
      <items count="66">
        <item x="38"/>
        <item x="5"/>
        <item m="1" x="64"/>
        <item x="0"/>
        <item x="39"/>
        <item x="42"/>
        <item x="53"/>
        <item x="14"/>
        <item x="54"/>
        <item x="30"/>
        <item x="43"/>
        <item x="6"/>
        <item x="1"/>
        <item x="31"/>
        <item x="32"/>
        <item x="33"/>
        <item x="2"/>
        <item x="34"/>
        <item x="15"/>
        <item x="35"/>
        <item x="40"/>
        <item x="16"/>
        <item x="17"/>
        <item x="55"/>
        <item x="44"/>
        <item x="18"/>
        <item x="7"/>
        <item x="19"/>
        <item x="45"/>
        <item x="20"/>
        <item x="46"/>
        <item x="36"/>
        <item x="56"/>
        <item x="47"/>
        <item x="48"/>
        <item x="57"/>
        <item x="49"/>
        <item x="58"/>
        <item x="37"/>
        <item x="3"/>
        <item x="4"/>
        <item x="41"/>
        <item x="8"/>
        <item x="9"/>
        <item x="21"/>
        <item x="10"/>
        <item x="11"/>
        <item x="12"/>
        <item x="59"/>
        <item x="60"/>
        <item x="13"/>
        <item x="24"/>
        <item x="22"/>
        <item x="50"/>
        <item x="25"/>
        <item x="23"/>
        <item x="63"/>
        <item x="51"/>
        <item x="52"/>
        <item x="61"/>
        <item x="62"/>
        <item x="26"/>
        <item x="27"/>
        <item x="28"/>
        <item x="29"/>
        <item t="default"/>
      </items>
    </pivotField>
    <pivotField showAll="0"/>
    <pivotField showAll="0"/>
    <pivotField dataField="1" numFmtId="164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5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efect count" fld="4" baseField="0" baseItem="0"/>
    <dataField name="Sum of PV Hours" fld="3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7"/>
  <sheetViews>
    <sheetView tabSelected="1" workbookViewId="0">
      <selection activeCell="C9" sqref="C9"/>
    </sheetView>
  </sheetViews>
  <sheetFormatPr defaultRowHeight="15" x14ac:dyDescent="0.25"/>
  <cols>
    <col min="3" max="3" width="15.140625" bestFit="1" customWidth="1"/>
    <col min="4" max="4" width="46.28515625" bestFit="1" customWidth="1"/>
    <col min="5" max="5" width="7.140625" bestFit="1" customWidth="1"/>
    <col min="6" max="6" width="8.5703125" bestFit="1" customWidth="1"/>
    <col min="7" max="7" width="14.140625" bestFit="1" customWidth="1"/>
  </cols>
  <sheetData>
    <row r="2" spans="3:7" x14ac:dyDescent="0.25">
      <c r="C2" s="30" t="s">
        <v>71</v>
      </c>
      <c r="D2" s="30" t="s">
        <v>116</v>
      </c>
      <c r="E2" s="30" t="s">
        <v>117</v>
      </c>
      <c r="F2" s="30" t="s">
        <v>118</v>
      </c>
      <c r="G2" s="30" t="s">
        <v>82</v>
      </c>
    </row>
    <row r="3" spans="3:7" x14ac:dyDescent="0.25">
      <c r="C3" s="3" t="s">
        <v>0</v>
      </c>
      <c r="D3" s="3" t="s">
        <v>58</v>
      </c>
      <c r="E3" s="31">
        <v>124</v>
      </c>
      <c r="F3" s="31">
        <v>3304.75</v>
      </c>
      <c r="G3" s="1">
        <v>5.6282623496482334</v>
      </c>
    </row>
    <row r="4" spans="3:7" x14ac:dyDescent="0.25">
      <c r="C4" s="3" t="s">
        <v>11</v>
      </c>
      <c r="D4" s="3" t="s">
        <v>60</v>
      </c>
      <c r="E4" s="31">
        <v>44</v>
      </c>
      <c r="F4" s="31">
        <v>145</v>
      </c>
      <c r="G4" s="1">
        <v>45.517241379310342</v>
      </c>
    </row>
    <row r="5" spans="3:7" x14ac:dyDescent="0.25">
      <c r="C5" s="3" t="s">
        <v>0</v>
      </c>
      <c r="D5" s="3" t="s">
        <v>23</v>
      </c>
      <c r="E5" s="31">
        <v>162</v>
      </c>
      <c r="F5" s="31">
        <v>2095.25</v>
      </c>
      <c r="G5" s="1">
        <v>11.597661376923995</v>
      </c>
    </row>
    <row r="6" spans="3:7" x14ac:dyDescent="0.25">
      <c r="C6" s="29" t="s">
        <v>2</v>
      </c>
      <c r="D6" s="3" t="s">
        <v>16</v>
      </c>
      <c r="E6" s="31">
        <v>58</v>
      </c>
      <c r="F6" s="31">
        <v>272.75</v>
      </c>
      <c r="G6" s="1">
        <v>31.897341888175987</v>
      </c>
    </row>
    <row r="7" spans="3:7" x14ac:dyDescent="0.25">
      <c r="C7" s="29" t="s">
        <v>11</v>
      </c>
      <c r="D7" s="3" t="s">
        <v>54</v>
      </c>
      <c r="E7" s="31">
        <v>59</v>
      </c>
      <c r="F7" s="31">
        <v>1377.75</v>
      </c>
      <c r="G7" s="1">
        <v>6.4235166031573216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4"/>
  <sheetViews>
    <sheetView workbookViewId="0">
      <selection activeCell="E14" sqref="E14"/>
    </sheetView>
  </sheetViews>
  <sheetFormatPr defaultRowHeight="15" x14ac:dyDescent="0.25"/>
  <cols>
    <col min="2" max="2" width="24.140625" bestFit="1" customWidth="1"/>
    <col min="3" max="3" width="5" bestFit="1" customWidth="1"/>
    <col min="4" max="4" width="3" bestFit="1" customWidth="1"/>
  </cols>
  <sheetData>
    <row r="3" spans="2:3" x14ac:dyDescent="0.25">
      <c r="B3" t="s">
        <v>102</v>
      </c>
      <c r="C3">
        <v>404</v>
      </c>
    </row>
    <row r="4" spans="2:3" x14ac:dyDescent="0.25">
      <c r="B4" t="s">
        <v>97</v>
      </c>
      <c r="C4">
        <v>215</v>
      </c>
    </row>
    <row r="5" spans="2:3" x14ac:dyDescent="0.25">
      <c r="C5">
        <v>0</v>
      </c>
    </row>
    <row r="6" spans="2:3" x14ac:dyDescent="0.25">
      <c r="B6" t="s">
        <v>98</v>
      </c>
      <c r="C6">
        <v>87</v>
      </c>
    </row>
    <row r="7" spans="2:3" x14ac:dyDescent="0.25">
      <c r="B7" t="s">
        <v>99</v>
      </c>
      <c r="C7">
        <v>263</v>
      </c>
    </row>
    <row r="8" spans="2:3" x14ac:dyDescent="0.25">
      <c r="C8">
        <v>0</v>
      </c>
    </row>
    <row r="9" spans="2:3" x14ac:dyDescent="0.25">
      <c r="B9" t="s">
        <v>103</v>
      </c>
      <c r="C9">
        <v>461</v>
      </c>
    </row>
    <row r="10" spans="2:3" x14ac:dyDescent="0.25">
      <c r="B10" t="s">
        <v>104</v>
      </c>
      <c r="C10">
        <v>146</v>
      </c>
    </row>
    <row r="11" spans="2:3" x14ac:dyDescent="0.25">
      <c r="C11">
        <v>0</v>
      </c>
    </row>
    <row r="12" spans="2:3" x14ac:dyDescent="0.25">
      <c r="B12" t="s">
        <v>105</v>
      </c>
      <c r="C12">
        <v>285</v>
      </c>
    </row>
    <row r="13" spans="2:3" x14ac:dyDescent="0.25">
      <c r="B13" t="s">
        <v>106</v>
      </c>
      <c r="C13">
        <v>228</v>
      </c>
    </row>
    <row r="14" spans="2:3" x14ac:dyDescent="0.25">
      <c r="C14">
        <f>SUM(C3:C13)</f>
        <v>2089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B1:L78"/>
  <sheetViews>
    <sheetView workbookViewId="0">
      <pane ySplit="1" topLeftCell="A2" activePane="bottomLeft" state="frozen"/>
      <selection pane="bottomLeft" activeCell="A41" sqref="A41"/>
    </sheetView>
  </sheetViews>
  <sheetFormatPr defaultRowHeight="15" x14ac:dyDescent="0.25"/>
  <cols>
    <col min="2" max="2" width="52.7109375" style="10" bestFit="1" customWidth="1"/>
    <col min="3" max="3" width="15.140625" bestFit="1" customWidth="1"/>
    <col min="4" max="4" width="24.140625" customWidth="1"/>
    <col min="5" max="5" width="10.140625" bestFit="1" customWidth="1"/>
    <col min="6" max="6" width="14.5703125" bestFit="1" customWidth="1"/>
    <col min="7" max="7" width="9.42578125" customWidth="1"/>
    <col min="8" max="8" width="8.5703125" customWidth="1"/>
    <col min="9" max="9" width="10.85546875" customWidth="1"/>
    <col min="10" max="10" width="8.7109375" customWidth="1"/>
    <col min="11" max="11" width="15.5703125" customWidth="1"/>
    <col min="12" max="12" width="14.140625" bestFit="1" customWidth="1"/>
  </cols>
  <sheetData>
    <row r="1" spans="2:12" x14ac:dyDescent="0.25"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77</v>
      </c>
      <c r="H1" s="2" t="s">
        <v>78</v>
      </c>
      <c r="I1" s="2" t="s">
        <v>76</v>
      </c>
      <c r="J1" s="2" t="s">
        <v>75</v>
      </c>
      <c r="K1" s="2" t="s">
        <v>85</v>
      </c>
      <c r="L1" s="20" t="s">
        <v>82</v>
      </c>
    </row>
    <row r="2" spans="2:12" hidden="1" x14ac:dyDescent="0.25">
      <c r="B2" s="11" t="s">
        <v>22</v>
      </c>
      <c r="C2" s="3" t="s">
        <v>7</v>
      </c>
      <c r="D2" s="4"/>
      <c r="E2" s="5">
        <v>12420.5</v>
      </c>
      <c r="F2" s="17">
        <f>SUM($G2:$K2)</f>
        <v>124</v>
      </c>
      <c r="G2" s="1">
        <v>3</v>
      </c>
      <c r="H2" s="1">
        <v>14</v>
      </c>
      <c r="I2" s="1">
        <v>85</v>
      </c>
      <c r="J2" s="1">
        <v>22</v>
      </c>
      <c r="K2" s="1">
        <v>0</v>
      </c>
      <c r="L2">
        <f>$F2*150/$E2</f>
        <v>1.497524254257075</v>
      </c>
    </row>
    <row r="3" spans="2:12" hidden="1" x14ac:dyDescent="0.25">
      <c r="B3" s="11" t="s">
        <v>32</v>
      </c>
      <c r="C3" s="3" t="s">
        <v>7</v>
      </c>
      <c r="D3" s="4"/>
      <c r="E3" s="5">
        <v>2041.5</v>
      </c>
      <c r="F3" s="17">
        <f t="shared" ref="F3:F47" si="0">SUM($G3:$K3)</f>
        <v>10</v>
      </c>
      <c r="G3" s="1">
        <v>0</v>
      </c>
      <c r="H3" s="1">
        <v>0</v>
      </c>
      <c r="I3" s="1">
        <v>10</v>
      </c>
      <c r="J3" s="1">
        <v>0</v>
      </c>
      <c r="K3" s="1">
        <v>0</v>
      </c>
      <c r="L3">
        <f t="shared" ref="L3:L51" si="1">$F3*150/$E3</f>
        <v>0.73475385745775168</v>
      </c>
    </row>
    <row r="4" spans="2:12" hidden="1" x14ac:dyDescent="0.25">
      <c r="B4" s="11" t="s">
        <v>65</v>
      </c>
      <c r="C4" s="3" t="s">
        <v>7</v>
      </c>
      <c r="D4" s="4"/>
      <c r="E4" s="5">
        <v>410.75</v>
      </c>
      <c r="F4" s="17">
        <f t="shared" si="0"/>
        <v>9</v>
      </c>
      <c r="G4" s="1">
        <v>0</v>
      </c>
      <c r="H4" s="1">
        <v>3</v>
      </c>
      <c r="I4" s="1">
        <v>5</v>
      </c>
      <c r="J4" s="1">
        <v>1</v>
      </c>
      <c r="K4" s="1">
        <v>0</v>
      </c>
      <c r="L4">
        <f t="shared" si="1"/>
        <v>3.286670724284845</v>
      </c>
    </row>
    <row r="5" spans="2:12" hidden="1" x14ac:dyDescent="0.25">
      <c r="B5" s="11" t="s">
        <v>48</v>
      </c>
      <c r="C5" s="3" t="s">
        <v>7</v>
      </c>
      <c r="D5" s="4"/>
      <c r="E5" s="5">
        <v>223.5</v>
      </c>
      <c r="F5" s="17">
        <f t="shared" si="0"/>
        <v>6</v>
      </c>
      <c r="G5" s="1">
        <v>0</v>
      </c>
      <c r="H5" s="1">
        <v>0</v>
      </c>
      <c r="I5" s="1">
        <v>6</v>
      </c>
      <c r="J5" s="1">
        <v>0</v>
      </c>
      <c r="K5" s="1">
        <v>0</v>
      </c>
      <c r="L5">
        <f t="shared" si="1"/>
        <v>4.026845637583893</v>
      </c>
    </row>
    <row r="6" spans="2:12" hidden="1" x14ac:dyDescent="0.25">
      <c r="B6" s="11" t="s">
        <v>49</v>
      </c>
      <c r="C6" s="3" t="s">
        <v>7</v>
      </c>
      <c r="D6" s="4"/>
      <c r="E6" s="5">
        <v>133</v>
      </c>
      <c r="F6" s="17">
        <f t="shared" si="0"/>
        <v>2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>
        <f t="shared" si="1"/>
        <v>2.255639097744361</v>
      </c>
    </row>
    <row r="7" spans="2:12" hidden="1" x14ac:dyDescent="0.25">
      <c r="B7" s="11" t="s">
        <v>60</v>
      </c>
      <c r="C7" s="3" t="s">
        <v>11</v>
      </c>
      <c r="D7" s="4"/>
      <c r="E7" s="5">
        <v>145</v>
      </c>
      <c r="F7" s="17">
        <f t="shared" si="0"/>
        <v>44</v>
      </c>
      <c r="G7" s="1">
        <v>0</v>
      </c>
      <c r="H7" s="1">
        <v>5</v>
      </c>
      <c r="I7" s="1">
        <v>27</v>
      </c>
      <c r="J7" s="1">
        <v>12</v>
      </c>
      <c r="K7" s="1">
        <v>0</v>
      </c>
      <c r="L7">
        <f t="shared" si="1"/>
        <v>45.517241379310342</v>
      </c>
    </row>
    <row r="8" spans="2:12" hidden="1" x14ac:dyDescent="0.25">
      <c r="B8" s="21" t="s">
        <v>62</v>
      </c>
      <c r="C8" s="3" t="s">
        <v>11</v>
      </c>
      <c r="D8" s="4"/>
      <c r="E8" s="5">
        <v>567.5</v>
      </c>
      <c r="F8" s="1">
        <f t="shared" si="0"/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>
        <f t="shared" si="1"/>
        <v>0</v>
      </c>
    </row>
    <row r="9" spans="2:12" hidden="1" x14ac:dyDescent="0.25">
      <c r="B9" s="11" t="s">
        <v>10</v>
      </c>
      <c r="C9" s="3" t="s">
        <v>11</v>
      </c>
      <c r="D9" s="4"/>
      <c r="E9" s="5">
        <v>8036.75</v>
      </c>
      <c r="F9" s="17">
        <f t="shared" si="0"/>
        <v>117</v>
      </c>
      <c r="G9" s="1">
        <v>1</v>
      </c>
      <c r="H9" s="1">
        <v>13</v>
      </c>
      <c r="I9" s="1">
        <v>90</v>
      </c>
      <c r="J9" s="1">
        <v>12</v>
      </c>
      <c r="K9" s="1">
        <v>1</v>
      </c>
      <c r="L9">
        <f t="shared" si="1"/>
        <v>2.1837185429433541</v>
      </c>
    </row>
    <row r="10" spans="2:12" hidden="1" x14ac:dyDescent="0.25">
      <c r="B10" s="11" t="s">
        <v>51</v>
      </c>
      <c r="C10" s="3" t="s">
        <v>11</v>
      </c>
      <c r="D10" s="4"/>
      <c r="E10" s="5">
        <v>1385.25</v>
      </c>
      <c r="F10" s="17">
        <f t="shared" si="0"/>
        <v>24</v>
      </c>
      <c r="G10" s="1">
        <v>1</v>
      </c>
      <c r="H10" s="1">
        <v>6</v>
      </c>
      <c r="I10" s="1">
        <v>9</v>
      </c>
      <c r="J10" s="1">
        <v>8</v>
      </c>
      <c r="K10" s="1">
        <v>0</v>
      </c>
      <c r="L10">
        <f t="shared" si="1"/>
        <v>2.5988088792636708</v>
      </c>
    </row>
    <row r="11" spans="2:12" hidden="1" x14ac:dyDescent="0.25">
      <c r="B11" s="11" t="s">
        <v>52</v>
      </c>
      <c r="C11" s="3" t="s">
        <v>11</v>
      </c>
      <c r="D11" s="4"/>
      <c r="E11" s="5">
        <v>971.25</v>
      </c>
      <c r="F11" s="17">
        <f t="shared" si="0"/>
        <v>11</v>
      </c>
      <c r="G11" s="1">
        <v>0</v>
      </c>
      <c r="H11" s="1">
        <v>0</v>
      </c>
      <c r="I11" s="1">
        <v>8</v>
      </c>
      <c r="J11" s="1">
        <v>3</v>
      </c>
      <c r="K11" s="1">
        <v>0</v>
      </c>
      <c r="L11">
        <f t="shared" si="1"/>
        <v>1.6988416988416988</v>
      </c>
    </row>
    <row r="12" spans="2:12" hidden="1" x14ac:dyDescent="0.25">
      <c r="B12" s="11" t="s">
        <v>53</v>
      </c>
      <c r="C12" s="3" t="s">
        <v>11</v>
      </c>
      <c r="D12" s="4"/>
      <c r="E12" s="5">
        <v>799.75</v>
      </c>
      <c r="F12" s="17">
        <f t="shared" si="0"/>
        <v>8</v>
      </c>
      <c r="G12" s="1">
        <v>0</v>
      </c>
      <c r="H12" s="1">
        <v>1</v>
      </c>
      <c r="I12" s="1">
        <v>5</v>
      </c>
      <c r="J12" s="1">
        <v>2</v>
      </c>
      <c r="K12" s="1">
        <v>0</v>
      </c>
      <c r="L12">
        <f t="shared" si="1"/>
        <v>1.5004688965301656</v>
      </c>
    </row>
    <row r="13" spans="2:12" x14ac:dyDescent="0.25">
      <c r="B13" s="11" t="s">
        <v>54</v>
      </c>
      <c r="C13" s="3" t="s">
        <v>11</v>
      </c>
      <c r="D13" s="4"/>
      <c r="E13" s="5">
        <v>1377.75</v>
      </c>
      <c r="F13" s="17">
        <f t="shared" si="0"/>
        <v>59</v>
      </c>
      <c r="G13" s="1">
        <v>0</v>
      </c>
      <c r="H13" s="1">
        <v>21</v>
      </c>
      <c r="I13" s="1">
        <v>28</v>
      </c>
      <c r="J13" s="1">
        <v>10</v>
      </c>
      <c r="K13" s="1">
        <v>0</v>
      </c>
      <c r="L13">
        <f t="shared" si="1"/>
        <v>6.4235166031573216</v>
      </c>
    </row>
    <row r="14" spans="2:12" hidden="1" x14ac:dyDescent="0.25">
      <c r="B14" s="21" t="s">
        <v>55</v>
      </c>
      <c r="C14" s="3" t="s">
        <v>11</v>
      </c>
      <c r="D14" s="4"/>
      <c r="E14" s="5">
        <v>1302.5</v>
      </c>
      <c r="F14" s="1">
        <f t="shared" si="0"/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>
        <f t="shared" si="1"/>
        <v>0</v>
      </c>
    </row>
    <row r="15" spans="2:12" hidden="1" x14ac:dyDescent="0.25">
      <c r="B15" s="21" t="s">
        <v>57</v>
      </c>
      <c r="C15" s="3" t="s">
        <v>11</v>
      </c>
      <c r="D15" s="4"/>
      <c r="E15" s="5">
        <v>402</v>
      </c>
      <c r="F15" s="1">
        <f t="shared" si="0"/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>
        <f t="shared" si="1"/>
        <v>0</v>
      </c>
    </row>
    <row r="16" spans="2:12" hidden="1" x14ac:dyDescent="0.25">
      <c r="B16" s="11" t="s">
        <v>67</v>
      </c>
      <c r="C16" s="3" t="s">
        <v>4</v>
      </c>
      <c r="D16" s="4"/>
      <c r="E16" s="5">
        <v>1187.75</v>
      </c>
      <c r="F16" s="17">
        <f t="shared" si="0"/>
        <v>3</v>
      </c>
      <c r="G16" s="1">
        <v>0</v>
      </c>
      <c r="H16" s="1">
        <v>0</v>
      </c>
      <c r="I16" s="1">
        <v>2</v>
      </c>
      <c r="J16" s="1">
        <v>1</v>
      </c>
      <c r="K16" s="1">
        <v>0</v>
      </c>
      <c r="L16">
        <f t="shared" si="1"/>
        <v>0.3788676068196169</v>
      </c>
    </row>
    <row r="17" spans="2:12" hidden="1" x14ac:dyDescent="0.25">
      <c r="B17" s="11" t="s">
        <v>39</v>
      </c>
      <c r="C17" s="3" t="s">
        <v>4</v>
      </c>
      <c r="D17" s="4"/>
      <c r="E17" s="5">
        <v>7806.25</v>
      </c>
      <c r="F17" s="17">
        <f t="shared" si="0"/>
        <v>91</v>
      </c>
      <c r="G17" s="1">
        <v>3</v>
      </c>
      <c r="H17" s="1">
        <v>9</v>
      </c>
      <c r="I17" s="1">
        <v>62</v>
      </c>
      <c r="J17" s="1">
        <v>17</v>
      </c>
      <c r="K17" s="1">
        <v>0</v>
      </c>
      <c r="L17">
        <f t="shared" si="1"/>
        <v>1.7485988791032827</v>
      </c>
    </row>
    <row r="18" spans="2:12" hidden="1" x14ac:dyDescent="0.25">
      <c r="B18" s="11" t="s">
        <v>33</v>
      </c>
      <c r="C18" s="3" t="s">
        <v>4</v>
      </c>
      <c r="D18" s="4"/>
      <c r="E18" s="5">
        <v>1885</v>
      </c>
      <c r="F18" s="1">
        <f t="shared" si="0"/>
        <v>1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>
        <f t="shared" si="1"/>
        <v>7.9575596816976124E-2</v>
      </c>
    </row>
    <row r="19" spans="2:12" hidden="1" x14ac:dyDescent="0.25">
      <c r="B19" s="21" t="s">
        <v>68</v>
      </c>
      <c r="C19" s="3" t="s">
        <v>4</v>
      </c>
      <c r="D19" s="4"/>
      <c r="E19" s="5">
        <v>784.5</v>
      </c>
      <c r="F19" s="1">
        <f t="shared" si="0"/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>
        <f t="shared" si="1"/>
        <v>0</v>
      </c>
    </row>
    <row r="20" spans="2:12" hidden="1" x14ac:dyDescent="0.25">
      <c r="B20" s="21" t="s">
        <v>44</v>
      </c>
      <c r="C20" s="3" t="s">
        <v>4</v>
      </c>
      <c r="D20" s="4"/>
      <c r="E20" s="5">
        <f>477+1454</f>
        <v>1931</v>
      </c>
      <c r="F20" s="1">
        <v>14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>
        <f t="shared" si="1"/>
        <v>1.0875194199896427</v>
      </c>
    </row>
    <row r="21" spans="2:12" hidden="1" x14ac:dyDescent="0.25">
      <c r="B21" s="11" t="s">
        <v>18</v>
      </c>
      <c r="C21" s="3" t="s">
        <v>4</v>
      </c>
      <c r="D21" s="4"/>
      <c r="E21" s="5">
        <v>1381.75</v>
      </c>
      <c r="F21" s="17">
        <f t="shared" si="0"/>
        <v>15</v>
      </c>
      <c r="G21" s="1">
        <v>0</v>
      </c>
      <c r="H21" s="1">
        <v>4</v>
      </c>
      <c r="I21" s="1">
        <v>9</v>
      </c>
      <c r="J21" s="1">
        <v>2</v>
      </c>
      <c r="K21" s="1">
        <v>0</v>
      </c>
      <c r="L21">
        <f t="shared" si="1"/>
        <v>1.6283698208793198</v>
      </c>
    </row>
    <row r="22" spans="2:12" hidden="1" x14ac:dyDescent="0.25">
      <c r="B22" s="11" t="s">
        <v>20</v>
      </c>
      <c r="C22" s="3" t="s">
        <v>4</v>
      </c>
      <c r="D22" s="4"/>
      <c r="E22" s="5">
        <v>1328.75</v>
      </c>
      <c r="F22" s="17">
        <f t="shared" si="0"/>
        <v>6</v>
      </c>
      <c r="G22" s="1">
        <v>1</v>
      </c>
      <c r="H22" s="1">
        <v>5</v>
      </c>
      <c r="I22" s="1">
        <v>0</v>
      </c>
      <c r="J22" s="1">
        <v>0</v>
      </c>
      <c r="K22" s="1">
        <v>0</v>
      </c>
      <c r="L22">
        <f t="shared" si="1"/>
        <v>0.67732831608654753</v>
      </c>
    </row>
    <row r="23" spans="2:12" hidden="1" x14ac:dyDescent="0.25">
      <c r="B23" s="11" t="s">
        <v>56</v>
      </c>
      <c r="C23" s="3" t="s">
        <v>4</v>
      </c>
      <c r="D23" s="4"/>
      <c r="E23" s="5">
        <v>595.5</v>
      </c>
      <c r="F23" s="1">
        <f t="shared" si="0"/>
        <v>1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>
        <f t="shared" si="1"/>
        <v>0.25188916876574308</v>
      </c>
    </row>
    <row r="24" spans="2:12" hidden="1" x14ac:dyDescent="0.25">
      <c r="B24" s="11" t="s">
        <v>15</v>
      </c>
      <c r="C24" s="3" t="s">
        <v>4</v>
      </c>
      <c r="D24" s="4"/>
      <c r="E24" s="5">
        <v>943.5</v>
      </c>
      <c r="F24" s="17">
        <f t="shared" si="0"/>
        <v>1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>
        <f t="shared" si="1"/>
        <v>0.1589825119236884</v>
      </c>
    </row>
    <row r="25" spans="2:12" hidden="1" x14ac:dyDescent="0.25">
      <c r="B25" s="11" t="s">
        <v>19</v>
      </c>
      <c r="C25" s="3" t="s">
        <v>4</v>
      </c>
      <c r="D25" s="4"/>
      <c r="E25" s="5">
        <v>677</v>
      </c>
      <c r="F25" s="17">
        <f t="shared" si="0"/>
        <v>20</v>
      </c>
      <c r="G25" s="1">
        <v>0</v>
      </c>
      <c r="H25" s="1">
        <v>3</v>
      </c>
      <c r="I25" s="1">
        <v>16</v>
      </c>
      <c r="J25" s="1">
        <v>1</v>
      </c>
      <c r="K25" s="1">
        <v>0</v>
      </c>
      <c r="L25">
        <f t="shared" si="1"/>
        <v>4.431314623338257</v>
      </c>
    </row>
    <row r="26" spans="2:12" hidden="1" x14ac:dyDescent="0.25">
      <c r="B26" s="11" t="s">
        <v>13</v>
      </c>
      <c r="C26" s="3" t="s">
        <v>3</v>
      </c>
      <c r="D26" s="4"/>
      <c r="E26" s="5">
        <v>23005</v>
      </c>
      <c r="F26" s="17">
        <f t="shared" si="0"/>
        <v>232</v>
      </c>
      <c r="G26" s="1">
        <v>7</v>
      </c>
      <c r="H26" s="1">
        <v>40</v>
      </c>
      <c r="I26" s="1">
        <v>106</v>
      </c>
      <c r="J26" s="1">
        <v>79</v>
      </c>
      <c r="K26" s="1">
        <v>0</v>
      </c>
      <c r="L26">
        <f t="shared" si="1"/>
        <v>1.5127146272549445</v>
      </c>
    </row>
    <row r="27" spans="2:12" hidden="1" x14ac:dyDescent="0.25">
      <c r="B27" s="11" t="s">
        <v>17</v>
      </c>
      <c r="C27" s="3" t="s">
        <v>3</v>
      </c>
      <c r="D27" s="4"/>
      <c r="E27" s="5">
        <v>354</v>
      </c>
      <c r="F27" s="1">
        <f t="shared" si="0"/>
        <v>4</v>
      </c>
      <c r="G27" s="1">
        <v>0</v>
      </c>
      <c r="H27" s="1">
        <v>1</v>
      </c>
      <c r="I27" s="1">
        <v>3</v>
      </c>
      <c r="J27" s="1">
        <v>0</v>
      </c>
      <c r="K27" s="1">
        <v>0</v>
      </c>
      <c r="L27">
        <f t="shared" si="1"/>
        <v>1.6949152542372881</v>
      </c>
    </row>
    <row r="28" spans="2:12" hidden="1" x14ac:dyDescent="0.25">
      <c r="B28" s="11" t="s">
        <v>41</v>
      </c>
      <c r="C28" s="3" t="s">
        <v>3</v>
      </c>
      <c r="D28" s="4"/>
      <c r="E28" s="5">
        <v>3604.75</v>
      </c>
      <c r="F28" s="17">
        <f t="shared" si="0"/>
        <v>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>
        <f t="shared" si="1"/>
        <v>4.1611762258131631E-2</v>
      </c>
    </row>
    <row r="29" spans="2:12" hidden="1" x14ac:dyDescent="0.25">
      <c r="B29" s="21" t="s">
        <v>25</v>
      </c>
      <c r="C29" s="3" t="s">
        <v>3</v>
      </c>
      <c r="D29" s="4"/>
      <c r="E29" s="5">
        <v>627</v>
      </c>
      <c r="F29" s="1">
        <f t="shared" si="0"/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>
        <f t="shared" si="1"/>
        <v>0</v>
      </c>
    </row>
    <row r="30" spans="2:12" hidden="1" x14ac:dyDescent="0.25">
      <c r="B30" s="21" t="s">
        <v>26</v>
      </c>
      <c r="C30" s="3" t="s">
        <v>3</v>
      </c>
      <c r="D30" s="4"/>
      <c r="E30" s="5">
        <v>121.75</v>
      </c>
      <c r="F30" s="1">
        <f t="shared" si="0"/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>
        <f t="shared" si="1"/>
        <v>0</v>
      </c>
    </row>
    <row r="31" spans="2:12" hidden="1" x14ac:dyDescent="0.25">
      <c r="B31" s="21" t="s">
        <v>27</v>
      </c>
      <c r="C31" s="3" t="s">
        <v>3</v>
      </c>
      <c r="D31" s="4"/>
      <c r="E31" s="5">
        <v>375</v>
      </c>
      <c r="F31" s="1">
        <f t="shared" si="0"/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>
        <f t="shared" si="1"/>
        <v>0</v>
      </c>
    </row>
    <row r="32" spans="2:12" hidden="1" x14ac:dyDescent="0.25">
      <c r="B32" s="11" t="s">
        <v>43</v>
      </c>
      <c r="C32" s="3" t="s">
        <v>1</v>
      </c>
      <c r="D32" s="4"/>
      <c r="E32" s="5">
        <v>1173.75</v>
      </c>
      <c r="F32" s="1">
        <f t="shared" si="0"/>
        <v>3</v>
      </c>
      <c r="G32" s="1">
        <v>0</v>
      </c>
      <c r="H32" s="1">
        <v>2</v>
      </c>
      <c r="I32" s="1">
        <v>1</v>
      </c>
      <c r="J32" s="1">
        <v>0</v>
      </c>
      <c r="K32" s="1">
        <v>0</v>
      </c>
      <c r="L32">
        <f t="shared" si="1"/>
        <v>0.38338658146964855</v>
      </c>
    </row>
    <row r="33" spans="2:12" hidden="1" x14ac:dyDescent="0.25">
      <c r="B33" s="21" t="s">
        <v>8</v>
      </c>
      <c r="C33" s="3" t="s">
        <v>1</v>
      </c>
      <c r="D33" s="4"/>
      <c r="E33" s="5">
        <v>546.5</v>
      </c>
      <c r="F33" s="1">
        <f t="shared" si="0"/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>
        <f t="shared" si="1"/>
        <v>0</v>
      </c>
    </row>
    <row r="34" spans="2:12" hidden="1" x14ac:dyDescent="0.25">
      <c r="B34" s="21" t="s">
        <v>61</v>
      </c>
      <c r="C34" s="3" t="s">
        <v>1</v>
      </c>
      <c r="D34" s="4"/>
      <c r="E34" s="5">
        <v>1046.5</v>
      </c>
      <c r="F34" s="1">
        <f t="shared" si="0"/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>
        <f t="shared" si="1"/>
        <v>0</v>
      </c>
    </row>
    <row r="35" spans="2:12" hidden="1" x14ac:dyDescent="0.25">
      <c r="B35" s="11" t="s">
        <v>63</v>
      </c>
      <c r="C35" s="3" t="s">
        <v>1</v>
      </c>
      <c r="D35" s="4"/>
      <c r="E35" s="5">
        <v>13053.25</v>
      </c>
      <c r="F35" s="17">
        <f t="shared" si="0"/>
        <v>106</v>
      </c>
      <c r="G35" s="1">
        <v>6</v>
      </c>
      <c r="H35" s="1">
        <v>20</v>
      </c>
      <c r="I35" s="1">
        <v>59</v>
      </c>
      <c r="J35" s="1">
        <v>21</v>
      </c>
      <c r="K35" s="1">
        <v>0</v>
      </c>
      <c r="L35">
        <f t="shared" si="1"/>
        <v>1.2180874494857603</v>
      </c>
    </row>
    <row r="36" spans="2:12" hidden="1" x14ac:dyDescent="0.25">
      <c r="B36" s="11" t="s">
        <v>5</v>
      </c>
      <c r="C36" s="3" t="s">
        <v>1</v>
      </c>
      <c r="D36" s="4"/>
      <c r="E36" s="5">
        <v>1194.75</v>
      </c>
      <c r="F36" s="1">
        <f t="shared" si="0"/>
        <v>6</v>
      </c>
      <c r="G36" s="1">
        <v>1</v>
      </c>
      <c r="H36" s="1">
        <v>0</v>
      </c>
      <c r="I36" s="1">
        <v>2</v>
      </c>
      <c r="J36" s="1">
        <v>3</v>
      </c>
      <c r="K36" s="1">
        <v>0</v>
      </c>
      <c r="L36">
        <f t="shared" si="1"/>
        <v>0.75329566854990582</v>
      </c>
    </row>
    <row r="37" spans="2:12" hidden="1" x14ac:dyDescent="0.25">
      <c r="B37" s="11" t="s">
        <v>28</v>
      </c>
      <c r="C37" s="3" t="s">
        <v>1</v>
      </c>
      <c r="D37" s="4"/>
      <c r="E37" s="5">
        <v>13659.75</v>
      </c>
      <c r="F37" s="1">
        <f t="shared" si="0"/>
        <v>77</v>
      </c>
      <c r="G37" s="1">
        <v>4</v>
      </c>
      <c r="H37" s="1">
        <v>5</v>
      </c>
      <c r="I37" s="1">
        <v>52</v>
      </c>
      <c r="J37" s="1">
        <v>16</v>
      </c>
      <c r="K37" s="1">
        <v>0</v>
      </c>
      <c r="L37">
        <f t="shared" si="1"/>
        <v>0.84554988195245151</v>
      </c>
    </row>
    <row r="38" spans="2:12" hidden="1" x14ac:dyDescent="0.25">
      <c r="B38" s="11" t="s">
        <v>59</v>
      </c>
      <c r="C38" s="3" t="s">
        <v>1</v>
      </c>
      <c r="D38" s="4"/>
      <c r="E38" s="5">
        <v>2411.75</v>
      </c>
      <c r="F38" s="1">
        <f t="shared" si="0"/>
        <v>25</v>
      </c>
      <c r="G38" s="1">
        <v>0</v>
      </c>
      <c r="H38" s="1">
        <v>4</v>
      </c>
      <c r="I38" s="1">
        <v>16</v>
      </c>
      <c r="J38" s="1">
        <v>5</v>
      </c>
      <c r="K38" s="1">
        <v>0</v>
      </c>
      <c r="L38">
        <f t="shared" si="1"/>
        <v>1.5548875298020111</v>
      </c>
    </row>
    <row r="39" spans="2:12" hidden="1" x14ac:dyDescent="0.25">
      <c r="B39" s="11" t="s">
        <v>47</v>
      </c>
      <c r="C39" s="3" t="s">
        <v>1</v>
      </c>
      <c r="D39" s="4"/>
      <c r="E39" s="5">
        <v>165.5</v>
      </c>
      <c r="F39" s="1">
        <f t="shared" si="0"/>
        <v>3</v>
      </c>
      <c r="G39" s="1">
        <v>0</v>
      </c>
      <c r="H39" s="1">
        <v>1</v>
      </c>
      <c r="I39" s="1">
        <v>2</v>
      </c>
      <c r="J39" s="1">
        <v>0</v>
      </c>
      <c r="K39" s="1">
        <v>0</v>
      </c>
      <c r="L39">
        <f t="shared" si="1"/>
        <v>2.7190332326283988</v>
      </c>
    </row>
    <row r="40" spans="2:12" hidden="1" x14ac:dyDescent="0.25">
      <c r="B40" s="11" t="s">
        <v>58</v>
      </c>
      <c r="C40" s="3" t="s">
        <v>0</v>
      </c>
      <c r="D40" s="4"/>
      <c r="E40" s="5">
        <v>3304.75</v>
      </c>
      <c r="F40" s="1">
        <f t="shared" si="0"/>
        <v>124</v>
      </c>
      <c r="G40" s="1">
        <v>2</v>
      </c>
      <c r="H40" s="1">
        <v>17</v>
      </c>
      <c r="I40" s="1">
        <f>25+21+25</f>
        <v>71</v>
      </c>
      <c r="J40" s="1">
        <f>11+12+11</f>
        <v>34</v>
      </c>
      <c r="K40" s="1">
        <v>0</v>
      </c>
      <c r="L40">
        <f t="shared" si="1"/>
        <v>5.6282623496482334</v>
      </c>
    </row>
    <row r="41" spans="2:12" hidden="1" x14ac:dyDescent="0.25">
      <c r="B41" s="11" t="s">
        <v>23</v>
      </c>
      <c r="C41" s="3" t="s">
        <v>0</v>
      </c>
      <c r="D41" s="4"/>
      <c r="E41" s="5">
        <v>2095.25</v>
      </c>
      <c r="F41" s="1">
        <f t="shared" si="0"/>
        <v>162</v>
      </c>
      <c r="G41" s="1">
        <v>3</v>
      </c>
      <c r="H41" s="1">
        <v>17</v>
      </c>
      <c r="I41" s="1">
        <f>93+20</f>
        <v>113</v>
      </c>
      <c r="J41" s="1">
        <v>29</v>
      </c>
      <c r="K41" s="1">
        <v>0</v>
      </c>
      <c r="L41">
        <f t="shared" si="1"/>
        <v>11.597661376923995</v>
      </c>
    </row>
    <row r="42" spans="2:12" hidden="1" x14ac:dyDescent="0.25">
      <c r="B42" s="11" t="s">
        <v>30</v>
      </c>
      <c r="C42" s="3" t="s">
        <v>0</v>
      </c>
      <c r="D42" s="4"/>
      <c r="E42" s="5">
        <v>685.75</v>
      </c>
      <c r="F42" s="1">
        <f t="shared" si="0"/>
        <v>4</v>
      </c>
      <c r="G42" s="1">
        <v>0</v>
      </c>
      <c r="H42" s="1">
        <v>0</v>
      </c>
      <c r="I42" s="1">
        <v>4</v>
      </c>
      <c r="J42" s="1">
        <v>0</v>
      </c>
      <c r="K42" s="1">
        <v>0</v>
      </c>
      <c r="L42">
        <f t="shared" si="1"/>
        <v>0.87495442945679913</v>
      </c>
    </row>
    <row r="43" spans="2:12" hidden="1" x14ac:dyDescent="0.25">
      <c r="B43" s="21" t="s">
        <v>50</v>
      </c>
      <c r="C43" s="3" t="s">
        <v>0</v>
      </c>
      <c r="D43" s="4"/>
      <c r="E43" s="5">
        <v>983</v>
      </c>
      <c r="F43" s="1">
        <f t="shared" si="0"/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>
        <f t="shared" si="1"/>
        <v>0</v>
      </c>
    </row>
    <row r="44" spans="2:12" hidden="1" x14ac:dyDescent="0.25">
      <c r="B44" s="11" t="s">
        <v>64</v>
      </c>
      <c r="C44" s="3" t="s">
        <v>6</v>
      </c>
      <c r="D44" s="4"/>
      <c r="E44" s="5">
        <v>13978</v>
      </c>
      <c r="F44" s="17">
        <f t="shared" si="0"/>
        <v>70</v>
      </c>
      <c r="G44" s="1">
        <v>0</v>
      </c>
      <c r="H44" s="1">
        <v>16</v>
      </c>
      <c r="I44" s="1">
        <v>33</v>
      </c>
      <c r="J44" s="1">
        <v>21</v>
      </c>
      <c r="K44" s="1">
        <v>0</v>
      </c>
      <c r="L44">
        <f t="shared" si="1"/>
        <v>0.75118042638431826</v>
      </c>
    </row>
    <row r="45" spans="2:12" hidden="1" x14ac:dyDescent="0.25">
      <c r="B45" s="11" t="s">
        <v>46</v>
      </c>
      <c r="C45" s="3" t="s">
        <v>6</v>
      </c>
      <c r="D45" s="4"/>
      <c r="E45" s="5">
        <f>259.5 +447+8719</f>
        <v>9425.5</v>
      </c>
      <c r="F45" s="1">
        <v>94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>
        <f t="shared" si="1"/>
        <v>1.4959418598482839</v>
      </c>
    </row>
    <row r="46" spans="2:12" hidden="1" x14ac:dyDescent="0.25">
      <c r="B46" s="11" t="s">
        <v>36</v>
      </c>
      <c r="C46" s="3" t="s">
        <v>6</v>
      </c>
      <c r="D46" s="4"/>
      <c r="E46" s="5">
        <v>785.25</v>
      </c>
      <c r="F46" s="17">
        <f t="shared" si="0"/>
        <v>3</v>
      </c>
      <c r="G46" s="1">
        <v>0</v>
      </c>
      <c r="H46" s="1">
        <v>3</v>
      </c>
      <c r="I46" s="1">
        <v>0</v>
      </c>
      <c r="J46" s="1">
        <v>0</v>
      </c>
      <c r="K46" s="1">
        <v>0</v>
      </c>
      <c r="L46">
        <f t="shared" si="1"/>
        <v>0.57306590257879653</v>
      </c>
    </row>
    <row r="47" spans="2:12" hidden="1" x14ac:dyDescent="0.25">
      <c r="B47" s="11" t="s">
        <v>9</v>
      </c>
      <c r="C47" s="3" t="s">
        <v>6</v>
      </c>
      <c r="D47" s="4"/>
      <c r="E47" s="5">
        <f>10564 + 1720</f>
        <v>12284</v>
      </c>
      <c r="F47" s="17">
        <f t="shared" si="0"/>
        <v>113</v>
      </c>
      <c r="G47" s="1">
        <v>13</v>
      </c>
      <c r="H47" s="1">
        <v>17</v>
      </c>
      <c r="I47" s="1">
        <v>50</v>
      </c>
      <c r="J47" s="1">
        <v>32</v>
      </c>
      <c r="K47" s="1">
        <v>1</v>
      </c>
      <c r="L47">
        <f t="shared" si="1"/>
        <v>1.3798436991208076</v>
      </c>
    </row>
    <row r="48" spans="2:12" hidden="1" x14ac:dyDescent="0.25">
      <c r="B48" s="11" t="s">
        <v>29</v>
      </c>
      <c r="C48" s="3" t="s">
        <v>6</v>
      </c>
      <c r="D48" s="4"/>
      <c r="E48" s="5">
        <v>9077</v>
      </c>
      <c r="F48" s="17">
        <f t="shared" ref="F48:F70" si="2">SUM($G48:$K48)</f>
        <v>39</v>
      </c>
      <c r="G48" s="1">
        <v>0</v>
      </c>
      <c r="H48" s="1">
        <v>12</v>
      </c>
      <c r="I48" s="1">
        <v>21</v>
      </c>
      <c r="J48" s="1">
        <v>5</v>
      </c>
      <c r="K48" s="1">
        <v>1</v>
      </c>
      <c r="L48">
        <f t="shared" si="1"/>
        <v>0.64448606367742645</v>
      </c>
    </row>
    <row r="49" spans="2:12" hidden="1" x14ac:dyDescent="0.25">
      <c r="B49" s="11" t="s">
        <v>38</v>
      </c>
      <c r="C49" s="3" t="s">
        <v>6</v>
      </c>
      <c r="D49" s="4"/>
      <c r="E49" s="5">
        <v>4429</v>
      </c>
      <c r="F49" s="17">
        <f t="shared" si="2"/>
        <v>62</v>
      </c>
      <c r="G49" s="1">
        <v>0</v>
      </c>
      <c r="H49" s="1">
        <v>6</v>
      </c>
      <c r="I49" s="1">
        <v>38</v>
      </c>
      <c r="J49" s="1">
        <v>18</v>
      </c>
      <c r="K49" s="1">
        <v>0</v>
      </c>
      <c r="L49">
        <f t="shared" si="1"/>
        <v>2.0997967938586588</v>
      </c>
    </row>
    <row r="50" spans="2:12" hidden="1" x14ac:dyDescent="0.25">
      <c r="B50" s="11" t="s">
        <v>37</v>
      </c>
      <c r="C50" s="3" t="s">
        <v>6</v>
      </c>
      <c r="D50" s="4"/>
      <c r="E50" s="5">
        <v>566</v>
      </c>
      <c r="F50" s="17">
        <f t="shared" si="2"/>
        <v>1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>
        <f t="shared" si="1"/>
        <v>0.26501766784452296</v>
      </c>
    </row>
    <row r="51" spans="2:12" hidden="1" x14ac:dyDescent="0.25">
      <c r="B51" s="11" t="s">
        <v>12</v>
      </c>
      <c r="C51" s="3" t="s">
        <v>6</v>
      </c>
      <c r="D51" s="4"/>
      <c r="E51" s="5">
        <v>4873.25</v>
      </c>
      <c r="F51" s="17">
        <f t="shared" si="2"/>
        <v>58</v>
      </c>
      <c r="G51" s="1">
        <v>0</v>
      </c>
      <c r="H51" s="1">
        <v>7</v>
      </c>
      <c r="I51" s="1">
        <v>18</v>
      </c>
      <c r="J51" s="1">
        <v>33</v>
      </c>
      <c r="K51" s="1">
        <v>0</v>
      </c>
      <c r="L51">
        <f t="shared" si="1"/>
        <v>1.7852562458318371</v>
      </c>
    </row>
    <row r="52" spans="2:12" hidden="1" x14ac:dyDescent="0.25">
      <c r="B52" s="11" t="s">
        <v>14</v>
      </c>
      <c r="C52" s="3" t="s">
        <v>6</v>
      </c>
      <c r="D52" s="4"/>
      <c r="E52" s="5">
        <v>5082.25</v>
      </c>
      <c r="F52" s="17">
        <f t="shared" si="2"/>
        <v>103</v>
      </c>
      <c r="G52" s="1">
        <v>0</v>
      </c>
      <c r="H52" s="1">
        <v>7</v>
      </c>
      <c r="I52" s="1">
        <v>49</v>
      </c>
      <c r="J52" s="1">
        <v>47</v>
      </c>
      <c r="K52" s="1">
        <v>0</v>
      </c>
      <c r="L52">
        <f t="shared" ref="L52:L65" si="3">$F52*150/$E52</f>
        <v>3.0399921294702148</v>
      </c>
    </row>
    <row r="53" spans="2:12" hidden="1" x14ac:dyDescent="0.25">
      <c r="B53" s="21" t="s">
        <v>35</v>
      </c>
      <c r="C53" s="3" t="s">
        <v>6</v>
      </c>
      <c r="D53" s="4"/>
      <c r="E53" s="5">
        <v>585.25</v>
      </c>
      <c r="F53" s="1">
        <f t="shared" si="2"/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>
        <f t="shared" si="3"/>
        <v>0</v>
      </c>
    </row>
    <row r="54" spans="2:12" hidden="1" x14ac:dyDescent="0.25">
      <c r="B54" s="21" t="s">
        <v>34</v>
      </c>
      <c r="C54" s="3" t="s">
        <v>6</v>
      </c>
      <c r="D54" s="4"/>
      <c r="E54" s="5">
        <v>458.5</v>
      </c>
      <c r="F54" s="1">
        <f t="shared" si="2"/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>
        <f t="shared" si="3"/>
        <v>0</v>
      </c>
    </row>
    <row r="55" spans="2:12" hidden="1" x14ac:dyDescent="0.25">
      <c r="B55" s="11" t="s">
        <v>66</v>
      </c>
      <c r="C55" s="3" t="s">
        <v>2</v>
      </c>
      <c r="D55" s="4"/>
      <c r="E55" s="5">
        <v>700.75</v>
      </c>
      <c r="F55" s="1">
        <f t="shared" si="2"/>
        <v>3</v>
      </c>
      <c r="G55" s="1">
        <v>0</v>
      </c>
      <c r="H55" s="1">
        <v>0</v>
      </c>
      <c r="I55" s="1">
        <v>2</v>
      </c>
      <c r="J55" s="1">
        <v>1</v>
      </c>
      <c r="K55" s="1">
        <v>0</v>
      </c>
      <c r="L55">
        <f t="shared" si="3"/>
        <v>0.64216910453085985</v>
      </c>
    </row>
    <row r="56" spans="2:12" hidden="1" x14ac:dyDescent="0.25">
      <c r="B56" s="11" t="s">
        <v>21</v>
      </c>
      <c r="C56" s="3" t="s">
        <v>2</v>
      </c>
      <c r="D56" s="4"/>
      <c r="E56" s="5">
        <v>1179.75</v>
      </c>
      <c r="F56" s="1">
        <f t="shared" si="2"/>
        <v>7</v>
      </c>
      <c r="G56" s="1">
        <v>0</v>
      </c>
      <c r="H56" s="1">
        <v>0</v>
      </c>
      <c r="I56" s="1">
        <v>2</v>
      </c>
      <c r="J56" s="1">
        <v>5</v>
      </c>
      <c r="K56" s="1">
        <v>0</v>
      </c>
      <c r="L56">
        <f t="shared" si="3"/>
        <v>0.89001907183725371</v>
      </c>
    </row>
    <row r="57" spans="2:12" hidden="1" x14ac:dyDescent="0.25">
      <c r="B57" s="11" t="s">
        <v>80</v>
      </c>
      <c r="C57" s="3" t="s">
        <v>2</v>
      </c>
      <c r="D57" s="4"/>
      <c r="E57" s="7">
        <v>457.5</v>
      </c>
      <c r="F57" s="1">
        <f t="shared" si="2"/>
        <v>3</v>
      </c>
      <c r="G57" s="1">
        <v>0</v>
      </c>
      <c r="H57" s="1">
        <v>1</v>
      </c>
      <c r="I57" s="1">
        <v>0</v>
      </c>
      <c r="J57" s="1">
        <v>2</v>
      </c>
      <c r="K57" s="1">
        <v>0</v>
      </c>
      <c r="L57">
        <f t="shared" si="3"/>
        <v>0.98360655737704916</v>
      </c>
    </row>
    <row r="58" spans="2:12" hidden="1" x14ac:dyDescent="0.25">
      <c r="B58" s="11" t="s">
        <v>45</v>
      </c>
      <c r="C58" s="3" t="s">
        <v>2</v>
      </c>
      <c r="D58" s="4"/>
      <c r="E58" s="5">
        <v>4431.25</v>
      </c>
      <c r="F58" s="1">
        <f t="shared" si="2"/>
        <v>22</v>
      </c>
      <c r="G58" s="1">
        <v>0</v>
      </c>
      <c r="H58" s="1">
        <v>3</v>
      </c>
      <c r="I58" s="1">
        <v>14</v>
      </c>
      <c r="J58" s="1">
        <v>5</v>
      </c>
      <c r="K58" s="1">
        <v>0</v>
      </c>
      <c r="L58">
        <f t="shared" si="3"/>
        <v>0.74471086036671363</v>
      </c>
    </row>
    <row r="59" spans="2:12" hidden="1" x14ac:dyDescent="0.25">
      <c r="B59" s="11" t="s">
        <v>40</v>
      </c>
      <c r="C59" s="3" t="s">
        <v>2</v>
      </c>
      <c r="D59" s="4"/>
      <c r="E59" s="5">
        <v>987.25</v>
      </c>
      <c r="F59" s="1">
        <f t="shared" si="2"/>
        <v>4</v>
      </c>
      <c r="G59" s="1">
        <v>0</v>
      </c>
      <c r="H59" s="1">
        <v>0</v>
      </c>
      <c r="I59" s="1">
        <v>4</v>
      </c>
      <c r="J59" s="1">
        <v>0</v>
      </c>
      <c r="K59" s="1">
        <v>0</v>
      </c>
      <c r="L59">
        <f t="shared" si="3"/>
        <v>0.60774879716383889</v>
      </c>
    </row>
    <row r="60" spans="2:12" hidden="1" x14ac:dyDescent="0.25">
      <c r="B60" s="21" t="s">
        <v>16</v>
      </c>
      <c r="C60" s="3" t="s">
        <v>2</v>
      </c>
      <c r="D60" s="4"/>
      <c r="E60" s="5">
        <v>272.75</v>
      </c>
      <c r="F60" s="1">
        <v>58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>
        <f t="shared" si="3"/>
        <v>31.897341888175987</v>
      </c>
    </row>
    <row r="61" spans="2:12" hidden="1" x14ac:dyDescent="0.25">
      <c r="B61" s="21" t="s">
        <v>69</v>
      </c>
      <c r="C61" s="3" t="s">
        <v>2</v>
      </c>
      <c r="D61" s="4"/>
      <c r="E61" s="5">
        <v>855.25</v>
      </c>
      <c r="F61" s="1">
        <f t="shared" si="2"/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>
        <f t="shared" si="3"/>
        <v>0</v>
      </c>
    </row>
    <row r="62" spans="2:12" hidden="1" x14ac:dyDescent="0.25">
      <c r="B62" s="11" t="s">
        <v>31</v>
      </c>
      <c r="C62" s="3" t="s">
        <v>2</v>
      </c>
      <c r="D62" s="4"/>
      <c r="E62" s="5">
        <v>20359.75</v>
      </c>
      <c r="F62" s="1">
        <f t="shared" si="2"/>
        <v>63</v>
      </c>
      <c r="G62" s="1">
        <v>1</v>
      </c>
      <c r="H62" s="1">
        <v>9</v>
      </c>
      <c r="I62" s="1">
        <v>30</v>
      </c>
      <c r="J62" s="1">
        <f>8+15</f>
        <v>23</v>
      </c>
      <c r="K62" s="1">
        <v>0</v>
      </c>
      <c r="L62">
        <f t="shared" si="3"/>
        <v>0.46415108240523584</v>
      </c>
    </row>
    <row r="63" spans="2:12" hidden="1" x14ac:dyDescent="0.25">
      <c r="B63" s="11" t="s">
        <v>24</v>
      </c>
      <c r="C63" s="3" t="s">
        <v>2</v>
      </c>
      <c r="D63" s="4"/>
      <c r="E63" s="5">
        <v>431</v>
      </c>
      <c r="F63" s="1">
        <f t="shared" si="2"/>
        <v>2</v>
      </c>
      <c r="G63" s="1">
        <v>0</v>
      </c>
      <c r="H63" s="1">
        <v>2</v>
      </c>
      <c r="I63" s="1">
        <v>0</v>
      </c>
      <c r="J63" s="1">
        <v>0</v>
      </c>
      <c r="K63" s="1">
        <v>0</v>
      </c>
      <c r="L63">
        <f t="shared" si="3"/>
        <v>0.69605568445475641</v>
      </c>
    </row>
    <row r="64" spans="2:12" hidden="1" x14ac:dyDescent="0.25">
      <c r="B64" s="11" t="s">
        <v>42</v>
      </c>
      <c r="C64" s="3" t="s">
        <v>2</v>
      </c>
      <c r="D64" s="4"/>
      <c r="E64" s="5">
        <v>14175.5</v>
      </c>
      <c r="F64" s="17">
        <f t="shared" si="2"/>
        <v>156</v>
      </c>
      <c r="G64" s="1">
        <v>6</v>
      </c>
      <c r="H64" s="1">
        <v>30</v>
      </c>
      <c r="I64" s="1">
        <v>78</v>
      </c>
      <c r="J64" s="1">
        <v>42</v>
      </c>
      <c r="K64" s="1">
        <v>0</v>
      </c>
      <c r="L64">
        <f t="shared" si="3"/>
        <v>1.6507354237945751</v>
      </c>
    </row>
    <row r="65" spans="2:12" hidden="1" x14ac:dyDescent="0.25">
      <c r="B65" s="11" t="s">
        <v>107</v>
      </c>
      <c r="C65" s="3" t="s">
        <v>6</v>
      </c>
      <c r="D65" s="4"/>
      <c r="E65" s="5">
        <v>258</v>
      </c>
      <c r="F65" s="17">
        <v>2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>
        <f t="shared" si="3"/>
        <v>1.1627906976744187</v>
      </c>
    </row>
    <row r="66" spans="2:12" hidden="1" x14ac:dyDescent="0.25">
      <c r="B66" s="11" t="s">
        <v>81</v>
      </c>
      <c r="C66" s="3"/>
      <c r="D66" s="4"/>
      <c r="E66" s="7">
        <v>0</v>
      </c>
      <c r="F66" s="1">
        <f t="shared" si="2"/>
        <v>2</v>
      </c>
      <c r="G66" s="1">
        <v>0</v>
      </c>
      <c r="H66" s="1">
        <v>0</v>
      </c>
      <c r="I66" s="1">
        <v>2</v>
      </c>
      <c r="J66" s="1">
        <v>0</v>
      </c>
      <c r="K66" s="1">
        <v>0</v>
      </c>
    </row>
    <row r="67" spans="2:12" hidden="1" x14ac:dyDescent="0.25">
      <c r="B67" s="9" t="s">
        <v>91</v>
      </c>
      <c r="C67" s="6"/>
      <c r="D67" s="6"/>
      <c r="E67" s="6">
        <v>0</v>
      </c>
      <c r="F67" s="1">
        <f t="shared" si="2"/>
        <v>2</v>
      </c>
      <c r="G67" s="6">
        <v>2</v>
      </c>
      <c r="H67" s="6"/>
      <c r="I67" s="6"/>
      <c r="J67" s="6"/>
      <c r="K67" s="6"/>
    </row>
    <row r="68" spans="2:12" hidden="1" x14ac:dyDescent="0.25">
      <c r="B68" s="9" t="s">
        <v>84</v>
      </c>
      <c r="C68" s="6"/>
      <c r="D68" s="6"/>
      <c r="E68" s="6">
        <v>0</v>
      </c>
      <c r="F68" s="1">
        <f t="shared" si="2"/>
        <v>40</v>
      </c>
      <c r="G68" s="6"/>
      <c r="H68" s="6">
        <v>15</v>
      </c>
      <c r="I68" s="6">
        <v>24</v>
      </c>
      <c r="J68" s="6">
        <v>1</v>
      </c>
      <c r="K68" s="6"/>
    </row>
    <row r="69" spans="2:12" hidden="1" x14ac:dyDescent="0.25">
      <c r="B69" s="9" t="s">
        <v>89</v>
      </c>
      <c r="C69" s="6"/>
      <c r="D69" s="6"/>
      <c r="E69" s="6">
        <v>0</v>
      </c>
      <c r="F69" s="1">
        <f t="shared" si="2"/>
        <v>17</v>
      </c>
      <c r="G69" s="6"/>
      <c r="H69" s="6">
        <v>14</v>
      </c>
      <c r="I69" s="6">
        <v>3</v>
      </c>
      <c r="J69" s="6"/>
      <c r="K69" s="6"/>
    </row>
    <row r="70" spans="2:12" hidden="1" x14ac:dyDescent="0.25">
      <c r="B70" s="13" t="s">
        <v>79</v>
      </c>
      <c r="C70" s="14"/>
      <c r="D70" s="14"/>
      <c r="E70" s="6">
        <v>0</v>
      </c>
      <c r="F70" s="1">
        <f t="shared" si="2"/>
        <v>16</v>
      </c>
      <c r="G70" s="6"/>
      <c r="H70" s="6">
        <v>5</v>
      </c>
      <c r="I70" s="6">
        <v>9</v>
      </c>
      <c r="J70" s="6">
        <v>2</v>
      </c>
      <c r="K70" s="6"/>
    </row>
    <row r="71" spans="2:12" hidden="1" x14ac:dyDescent="0.25">
      <c r="B71" s="12" t="s">
        <v>95</v>
      </c>
      <c r="C71" s="8"/>
      <c r="D71" s="8"/>
      <c r="E71" s="15">
        <f>SUM($E2:$E70)</f>
        <v>222798.75</v>
      </c>
      <c r="F71" s="8">
        <f>SUM($F2:$F70)</f>
        <v>2253</v>
      </c>
      <c r="G71" s="8"/>
      <c r="H71" s="8"/>
      <c r="I71" s="8"/>
      <c r="J71" s="8"/>
      <c r="K71" s="8"/>
    </row>
    <row r="72" spans="2:12" hidden="1" x14ac:dyDescent="0.25">
      <c r="B72" s="12" t="s">
        <v>96</v>
      </c>
      <c r="C72" s="8">
        <f>E71/150</f>
        <v>1485.325</v>
      </c>
      <c r="D72" s="8"/>
      <c r="E72" s="8"/>
      <c r="F72" s="8"/>
      <c r="G72" s="8"/>
      <c r="H72" s="8"/>
      <c r="I72" s="8"/>
      <c r="J72" s="8"/>
      <c r="K72" s="8"/>
    </row>
    <row r="73" spans="2:12" hidden="1" x14ac:dyDescent="0.25">
      <c r="B73" s="18" t="s">
        <v>82</v>
      </c>
      <c r="C73" s="19">
        <f>F71/C72</f>
        <v>1.5168397488765084</v>
      </c>
      <c r="D73" s="8"/>
      <c r="E73" s="8"/>
      <c r="F73" s="8"/>
      <c r="G73" s="8"/>
      <c r="H73" s="8"/>
      <c r="I73" s="8"/>
      <c r="J73" s="8"/>
      <c r="K73" s="8"/>
    </row>
    <row r="75" spans="2:12" x14ac:dyDescent="0.25">
      <c r="B75" s="22" t="s">
        <v>108</v>
      </c>
      <c r="C75" s="23"/>
      <c r="D75" s="23"/>
      <c r="E75" s="23"/>
      <c r="F75" s="23"/>
      <c r="G75" s="23"/>
      <c r="H75" s="23"/>
      <c r="I75" s="23"/>
      <c r="J75" s="23"/>
      <c r="K75" s="23"/>
    </row>
    <row r="76" spans="2:12" x14ac:dyDescent="0.25">
      <c r="B76" s="23"/>
      <c r="C76" s="23"/>
      <c r="D76" s="23"/>
      <c r="E76" s="23"/>
      <c r="F76" s="23"/>
      <c r="G76" s="23"/>
      <c r="H76" s="23"/>
      <c r="I76" s="23"/>
      <c r="J76" s="23"/>
      <c r="K76" s="23"/>
    </row>
    <row r="77" spans="2:12" x14ac:dyDescent="0.25">
      <c r="B77" s="23"/>
      <c r="C77" s="23"/>
      <c r="D77" s="23"/>
      <c r="E77" s="23"/>
      <c r="F77" s="23"/>
      <c r="G77" s="23"/>
      <c r="H77" s="23"/>
      <c r="I77" s="23"/>
      <c r="J77" s="23"/>
      <c r="K77" s="23"/>
    </row>
    <row r="78" spans="2:12" x14ac:dyDescent="0.25">
      <c r="B78" s="23"/>
      <c r="C78" s="23"/>
      <c r="D78" s="23"/>
      <c r="E78" s="23"/>
      <c r="F78" s="23"/>
      <c r="G78" s="23"/>
      <c r="H78" s="23"/>
      <c r="I78" s="23"/>
      <c r="J78" s="23"/>
      <c r="K78" s="23"/>
    </row>
  </sheetData>
  <autoFilter ref="B1:L73">
    <filterColumn colId="0">
      <filters>
        <filter val="49435A WOQ2 NDB OI 00293 Multiple PCP Terms"/>
      </filters>
    </filterColumn>
  </autoFilter>
  <dataConsolidate/>
  <mergeCells count="1">
    <mergeCell ref="B75:K78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G4" sqref="G4"/>
    </sheetView>
  </sheetViews>
  <sheetFormatPr defaultRowHeight="15" x14ac:dyDescent="0.25"/>
  <cols>
    <col min="2" max="2" width="11.5703125" bestFit="1" customWidth="1"/>
    <col min="3" max="3" width="10.7109375" bestFit="1" customWidth="1"/>
  </cols>
  <sheetData>
    <row r="1" spans="2:8" x14ac:dyDescent="0.25">
      <c r="B1" t="s">
        <v>86</v>
      </c>
    </row>
    <row r="2" spans="2:8" x14ac:dyDescent="0.25">
      <c r="B2" t="s">
        <v>83</v>
      </c>
      <c r="F2" t="s">
        <v>90</v>
      </c>
    </row>
    <row r="4" spans="2:8" x14ac:dyDescent="0.25">
      <c r="G4" s="16">
        <v>45434</v>
      </c>
      <c r="H4" t="s">
        <v>100</v>
      </c>
    </row>
    <row r="6" spans="2:8" x14ac:dyDescent="0.25">
      <c r="B6" t="s">
        <v>87</v>
      </c>
    </row>
    <row r="9" spans="2:8" x14ac:dyDescent="0.25">
      <c r="B9" t="s">
        <v>88</v>
      </c>
    </row>
    <row r="11" spans="2:8" x14ac:dyDescent="0.25">
      <c r="F11" t="s">
        <v>92</v>
      </c>
    </row>
    <row r="17" spans="6:8" x14ac:dyDescent="0.25">
      <c r="F17" t="s">
        <v>93</v>
      </c>
    </row>
    <row r="18" spans="6:8" x14ac:dyDescent="0.25">
      <c r="G18" s="16">
        <v>51856</v>
      </c>
      <c r="H18" t="s">
        <v>101</v>
      </c>
    </row>
    <row r="23" spans="6:8" x14ac:dyDescent="0.25">
      <c r="F23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8"/>
  <sheetViews>
    <sheetView topLeftCell="A51" workbookViewId="0">
      <selection activeCell="A4" sqref="A4:C67"/>
    </sheetView>
  </sheetViews>
  <sheetFormatPr defaultRowHeight="15" x14ac:dyDescent="0.25"/>
  <cols>
    <col min="1" max="1" width="51.42578125" bestFit="1" customWidth="1"/>
    <col min="2" max="2" width="19.140625" customWidth="1"/>
    <col min="3" max="3" width="15.7109375" customWidth="1"/>
    <col min="4" max="4" width="14.140625" bestFit="1" customWidth="1"/>
    <col min="5" max="10" width="2" customWidth="1"/>
    <col min="11" max="28" width="3" customWidth="1"/>
    <col min="29" max="36" width="4" customWidth="1"/>
    <col min="37" max="37" width="11.28515625" bestFit="1" customWidth="1"/>
  </cols>
  <sheetData>
    <row r="3" spans="1:4" x14ac:dyDescent="0.25">
      <c r="A3" s="24" t="s">
        <v>109</v>
      </c>
      <c r="B3" t="s">
        <v>111</v>
      </c>
      <c r="C3" t="s">
        <v>112</v>
      </c>
      <c r="D3" t="s">
        <v>82</v>
      </c>
    </row>
    <row r="4" spans="1:4" x14ac:dyDescent="0.25">
      <c r="A4" s="25" t="s">
        <v>58</v>
      </c>
      <c r="B4" s="27">
        <v>124</v>
      </c>
      <c r="C4" s="27">
        <v>3304.75</v>
      </c>
    </row>
    <row r="5" spans="1:4" x14ac:dyDescent="0.25">
      <c r="A5" s="25" t="s">
        <v>60</v>
      </c>
      <c r="B5" s="27">
        <v>44</v>
      </c>
      <c r="C5" s="27">
        <v>145</v>
      </c>
    </row>
    <row r="6" spans="1:4" x14ac:dyDescent="0.25">
      <c r="A6" s="25" t="s">
        <v>22</v>
      </c>
      <c r="B6" s="27">
        <v>124</v>
      </c>
      <c r="C6" s="27">
        <v>12420.5</v>
      </c>
    </row>
    <row r="7" spans="1:4" x14ac:dyDescent="0.25">
      <c r="A7" s="25" t="s">
        <v>23</v>
      </c>
      <c r="B7" s="27">
        <v>162</v>
      </c>
      <c r="C7" s="27">
        <v>2095.25</v>
      </c>
    </row>
    <row r="8" spans="1:4" x14ac:dyDescent="0.25">
      <c r="A8" s="25" t="s">
        <v>64</v>
      </c>
      <c r="B8" s="27">
        <v>70</v>
      </c>
      <c r="C8" s="27">
        <v>13978</v>
      </c>
    </row>
    <row r="9" spans="1:4" x14ac:dyDescent="0.25">
      <c r="A9" s="25" t="s">
        <v>66</v>
      </c>
      <c r="B9" s="27">
        <v>3</v>
      </c>
      <c r="C9" s="27">
        <v>700.75</v>
      </c>
    </row>
    <row r="10" spans="1:4" x14ac:dyDescent="0.25">
      <c r="A10" s="25" t="s">
        <v>67</v>
      </c>
      <c r="B10" s="27">
        <v>3</v>
      </c>
      <c r="C10" s="27">
        <v>1187.75</v>
      </c>
    </row>
    <row r="11" spans="1:4" x14ac:dyDescent="0.25">
      <c r="A11" s="25" t="s">
        <v>21</v>
      </c>
      <c r="B11" s="27">
        <v>7</v>
      </c>
      <c r="C11" s="27">
        <v>1179.75</v>
      </c>
    </row>
    <row r="12" spans="1:4" x14ac:dyDescent="0.25">
      <c r="A12" s="25" t="s">
        <v>43</v>
      </c>
      <c r="B12" s="27">
        <v>3</v>
      </c>
      <c r="C12" s="27">
        <v>1173.75</v>
      </c>
    </row>
    <row r="13" spans="1:4" x14ac:dyDescent="0.25">
      <c r="A13" s="25" t="s">
        <v>46</v>
      </c>
      <c r="B13" s="27">
        <v>94</v>
      </c>
      <c r="C13" s="27">
        <v>9425.5</v>
      </c>
    </row>
    <row r="14" spans="1:4" x14ac:dyDescent="0.25">
      <c r="A14" s="25" t="s">
        <v>62</v>
      </c>
      <c r="B14" s="27">
        <v>0</v>
      </c>
      <c r="C14" s="27">
        <v>567.5</v>
      </c>
    </row>
    <row r="15" spans="1:4" x14ac:dyDescent="0.25">
      <c r="A15" s="25" t="s">
        <v>32</v>
      </c>
      <c r="B15" s="27">
        <v>10</v>
      </c>
      <c r="C15" s="27">
        <v>2041.5</v>
      </c>
    </row>
    <row r="16" spans="1:4" x14ac:dyDescent="0.25">
      <c r="A16" s="25" t="s">
        <v>8</v>
      </c>
      <c r="B16" s="27">
        <v>0</v>
      </c>
      <c r="C16" s="27">
        <v>546.5</v>
      </c>
    </row>
    <row r="17" spans="1:3" x14ac:dyDescent="0.25">
      <c r="A17" s="25" t="s">
        <v>61</v>
      </c>
      <c r="B17" s="27">
        <v>0</v>
      </c>
      <c r="C17" s="27">
        <v>1046.5</v>
      </c>
    </row>
    <row r="18" spans="1:3" x14ac:dyDescent="0.25">
      <c r="A18" s="25" t="s">
        <v>63</v>
      </c>
      <c r="B18" s="27">
        <v>106</v>
      </c>
      <c r="C18" s="27">
        <v>13053.25</v>
      </c>
    </row>
    <row r="19" spans="1:3" x14ac:dyDescent="0.25">
      <c r="A19" s="25" t="s">
        <v>65</v>
      </c>
      <c r="B19" s="27">
        <v>9</v>
      </c>
      <c r="C19" s="27">
        <v>410.75</v>
      </c>
    </row>
    <row r="20" spans="1:3" x14ac:dyDescent="0.25">
      <c r="A20" s="25" t="s">
        <v>5</v>
      </c>
      <c r="B20" s="27">
        <v>6</v>
      </c>
      <c r="C20" s="27">
        <v>1194.75</v>
      </c>
    </row>
    <row r="21" spans="1:3" x14ac:dyDescent="0.25">
      <c r="A21" s="25" t="s">
        <v>39</v>
      </c>
      <c r="B21" s="27">
        <v>91</v>
      </c>
      <c r="C21" s="27">
        <v>7806.25</v>
      </c>
    </row>
    <row r="22" spans="1:3" x14ac:dyDescent="0.25">
      <c r="A22" s="25" t="s">
        <v>28</v>
      </c>
      <c r="B22" s="27">
        <v>77</v>
      </c>
      <c r="C22" s="27">
        <v>13659.75</v>
      </c>
    </row>
    <row r="23" spans="1:3" x14ac:dyDescent="0.25">
      <c r="A23" s="25" t="s">
        <v>30</v>
      </c>
      <c r="B23" s="27">
        <v>4</v>
      </c>
      <c r="C23" s="27">
        <v>685.75</v>
      </c>
    </row>
    <row r="24" spans="1:3" x14ac:dyDescent="0.25">
      <c r="A24" s="25" t="s">
        <v>33</v>
      </c>
      <c r="B24" s="27">
        <v>1</v>
      </c>
      <c r="C24" s="27">
        <v>1885</v>
      </c>
    </row>
    <row r="25" spans="1:3" x14ac:dyDescent="0.25">
      <c r="A25" s="25" t="s">
        <v>68</v>
      </c>
      <c r="B25" s="27">
        <v>0</v>
      </c>
      <c r="C25" s="27">
        <v>784.5</v>
      </c>
    </row>
    <row r="26" spans="1:3" x14ac:dyDescent="0.25">
      <c r="A26" s="25" t="s">
        <v>80</v>
      </c>
      <c r="B26" s="27">
        <v>3</v>
      </c>
      <c r="C26" s="27">
        <v>457.5</v>
      </c>
    </row>
    <row r="27" spans="1:3" x14ac:dyDescent="0.25">
      <c r="A27" s="25" t="s">
        <v>36</v>
      </c>
      <c r="B27" s="27">
        <v>3</v>
      </c>
      <c r="C27" s="27">
        <v>785.25</v>
      </c>
    </row>
    <row r="28" spans="1:3" x14ac:dyDescent="0.25">
      <c r="A28" s="25" t="s">
        <v>44</v>
      </c>
      <c r="B28" s="27">
        <v>14</v>
      </c>
      <c r="C28" s="27">
        <v>1931</v>
      </c>
    </row>
    <row r="29" spans="1:3" x14ac:dyDescent="0.25">
      <c r="A29" s="25" t="s">
        <v>10</v>
      </c>
      <c r="B29" s="27">
        <v>117</v>
      </c>
      <c r="C29" s="27">
        <v>8036.75</v>
      </c>
    </row>
    <row r="30" spans="1:3" x14ac:dyDescent="0.25">
      <c r="A30" s="25" t="s">
        <v>18</v>
      </c>
      <c r="B30" s="27">
        <v>15</v>
      </c>
      <c r="C30" s="27">
        <v>1381.75</v>
      </c>
    </row>
    <row r="31" spans="1:3" x14ac:dyDescent="0.25">
      <c r="A31" s="25" t="s">
        <v>9</v>
      </c>
      <c r="B31" s="27">
        <v>113</v>
      </c>
      <c r="C31" s="27">
        <v>12284</v>
      </c>
    </row>
    <row r="32" spans="1:3" x14ac:dyDescent="0.25">
      <c r="A32" s="25" t="s">
        <v>20</v>
      </c>
      <c r="B32" s="27">
        <v>6</v>
      </c>
      <c r="C32" s="27">
        <v>1328.75</v>
      </c>
    </row>
    <row r="33" spans="1:3" x14ac:dyDescent="0.25">
      <c r="A33" s="25" t="s">
        <v>29</v>
      </c>
      <c r="B33" s="27">
        <v>39</v>
      </c>
      <c r="C33" s="27">
        <v>9077</v>
      </c>
    </row>
    <row r="34" spans="1:3" x14ac:dyDescent="0.25">
      <c r="A34" s="25" t="s">
        <v>59</v>
      </c>
      <c r="B34" s="27">
        <v>25</v>
      </c>
      <c r="C34" s="27">
        <v>2411.75</v>
      </c>
    </row>
    <row r="35" spans="1:3" x14ac:dyDescent="0.25">
      <c r="A35" s="25" t="s">
        <v>45</v>
      </c>
      <c r="B35" s="27">
        <v>22</v>
      </c>
      <c r="C35" s="27">
        <v>4431.25</v>
      </c>
    </row>
    <row r="36" spans="1:3" x14ac:dyDescent="0.25">
      <c r="A36" s="25" t="s">
        <v>38</v>
      </c>
      <c r="B36" s="27">
        <v>62</v>
      </c>
      <c r="C36" s="27">
        <v>4429</v>
      </c>
    </row>
    <row r="37" spans="1:3" x14ac:dyDescent="0.25">
      <c r="A37" s="25" t="s">
        <v>37</v>
      </c>
      <c r="B37" s="27">
        <v>1</v>
      </c>
      <c r="C37" s="27">
        <v>566</v>
      </c>
    </row>
    <row r="38" spans="1:3" x14ac:dyDescent="0.25">
      <c r="A38" s="25" t="s">
        <v>40</v>
      </c>
      <c r="B38" s="27">
        <v>4</v>
      </c>
      <c r="C38" s="27">
        <v>987.25</v>
      </c>
    </row>
    <row r="39" spans="1:3" x14ac:dyDescent="0.25">
      <c r="A39" s="25" t="s">
        <v>12</v>
      </c>
      <c r="B39" s="27">
        <v>58</v>
      </c>
      <c r="C39" s="27">
        <v>4873.25</v>
      </c>
    </row>
    <row r="40" spans="1:3" x14ac:dyDescent="0.25">
      <c r="A40" s="25" t="s">
        <v>16</v>
      </c>
      <c r="B40" s="27">
        <v>58</v>
      </c>
      <c r="C40" s="27">
        <v>272.75</v>
      </c>
    </row>
    <row r="41" spans="1:3" x14ac:dyDescent="0.25">
      <c r="A41" s="25" t="s">
        <v>47</v>
      </c>
      <c r="B41" s="27">
        <v>3</v>
      </c>
      <c r="C41" s="27">
        <v>165.5</v>
      </c>
    </row>
    <row r="42" spans="1:3" x14ac:dyDescent="0.25">
      <c r="A42" s="25" t="s">
        <v>48</v>
      </c>
      <c r="B42" s="27">
        <v>6</v>
      </c>
      <c r="C42" s="27">
        <v>223.5</v>
      </c>
    </row>
    <row r="43" spans="1:3" x14ac:dyDescent="0.25">
      <c r="A43" s="25" t="s">
        <v>49</v>
      </c>
      <c r="B43" s="27">
        <v>2</v>
      </c>
      <c r="C43" s="27">
        <v>133</v>
      </c>
    </row>
    <row r="44" spans="1:3" x14ac:dyDescent="0.25">
      <c r="A44" s="25" t="s">
        <v>50</v>
      </c>
      <c r="B44" s="27">
        <v>0</v>
      </c>
      <c r="C44" s="27">
        <v>983</v>
      </c>
    </row>
    <row r="45" spans="1:3" x14ac:dyDescent="0.25">
      <c r="A45" s="25" t="s">
        <v>51</v>
      </c>
      <c r="B45" s="27">
        <v>24</v>
      </c>
      <c r="C45" s="27">
        <v>1385.25</v>
      </c>
    </row>
    <row r="46" spans="1:3" x14ac:dyDescent="0.25">
      <c r="A46" s="25" t="s">
        <v>52</v>
      </c>
      <c r="B46" s="27">
        <v>11</v>
      </c>
      <c r="C46" s="27">
        <v>971.25</v>
      </c>
    </row>
    <row r="47" spans="1:3" x14ac:dyDescent="0.25">
      <c r="A47" s="25" t="s">
        <v>56</v>
      </c>
      <c r="B47" s="27">
        <v>1</v>
      </c>
      <c r="C47" s="27">
        <v>595.5</v>
      </c>
    </row>
    <row r="48" spans="1:3" x14ac:dyDescent="0.25">
      <c r="A48" s="25" t="s">
        <v>53</v>
      </c>
      <c r="B48" s="27">
        <v>8</v>
      </c>
      <c r="C48" s="27">
        <v>799.75</v>
      </c>
    </row>
    <row r="49" spans="1:3" x14ac:dyDescent="0.25">
      <c r="A49" s="25" t="s">
        <v>54</v>
      </c>
      <c r="B49" s="27">
        <v>59</v>
      </c>
      <c r="C49" s="27">
        <v>1377.75</v>
      </c>
    </row>
    <row r="50" spans="1:3" x14ac:dyDescent="0.25">
      <c r="A50" s="25" t="s">
        <v>55</v>
      </c>
      <c r="B50" s="27">
        <v>0</v>
      </c>
      <c r="C50" s="27">
        <v>1302.5</v>
      </c>
    </row>
    <row r="51" spans="1:3" x14ac:dyDescent="0.25">
      <c r="A51" s="25" t="s">
        <v>69</v>
      </c>
      <c r="B51" s="27">
        <v>0</v>
      </c>
      <c r="C51" s="27">
        <v>855.25</v>
      </c>
    </row>
    <row r="52" spans="1:3" x14ac:dyDescent="0.25">
      <c r="A52" s="25" t="s">
        <v>31</v>
      </c>
      <c r="B52" s="27">
        <v>63</v>
      </c>
      <c r="C52" s="27">
        <v>20359.75</v>
      </c>
    </row>
    <row r="53" spans="1:3" x14ac:dyDescent="0.25">
      <c r="A53" s="25" t="s">
        <v>57</v>
      </c>
      <c r="B53" s="27">
        <v>0</v>
      </c>
      <c r="C53" s="27">
        <v>402</v>
      </c>
    </row>
    <row r="54" spans="1:3" x14ac:dyDescent="0.25">
      <c r="A54" s="25" t="s">
        <v>13</v>
      </c>
      <c r="B54" s="27">
        <v>232</v>
      </c>
      <c r="C54" s="27">
        <v>23005</v>
      </c>
    </row>
    <row r="55" spans="1:3" x14ac:dyDescent="0.25">
      <c r="A55" s="25" t="s">
        <v>15</v>
      </c>
      <c r="B55" s="27">
        <v>1</v>
      </c>
      <c r="C55" s="27">
        <v>943.5</v>
      </c>
    </row>
    <row r="56" spans="1:3" x14ac:dyDescent="0.25">
      <c r="A56" s="25" t="s">
        <v>14</v>
      </c>
      <c r="B56" s="27">
        <v>103</v>
      </c>
      <c r="C56" s="27">
        <v>5082.25</v>
      </c>
    </row>
    <row r="57" spans="1:3" x14ac:dyDescent="0.25">
      <c r="A57" s="25" t="s">
        <v>17</v>
      </c>
      <c r="B57" s="27">
        <v>4</v>
      </c>
      <c r="C57" s="27">
        <v>354</v>
      </c>
    </row>
    <row r="58" spans="1:3" x14ac:dyDescent="0.25">
      <c r="A58" s="25" t="s">
        <v>19</v>
      </c>
      <c r="B58" s="27">
        <v>20</v>
      </c>
      <c r="C58" s="27">
        <v>677</v>
      </c>
    </row>
    <row r="59" spans="1:3" x14ac:dyDescent="0.25">
      <c r="A59" s="25" t="s">
        <v>107</v>
      </c>
      <c r="B59" s="27">
        <v>2</v>
      </c>
      <c r="C59" s="27">
        <v>258</v>
      </c>
    </row>
    <row r="60" spans="1:3" x14ac:dyDescent="0.25">
      <c r="A60" s="25" t="s">
        <v>35</v>
      </c>
      <c r="B60" s="27">
        <v>0</v>
      </c>
      <c r="C60" s="27">
        <v>585.25</v>
      </c>
    </row>
    <row r="61" spans="1:3" x14ac:dyDescent="0.25">
      <c r="A61" s="25" t="s">
        <v>34</v>
      </c>
      <c r="B61" s="27">
        <v>0</v>
      </c>
      <c r="C61" s="27">
        <v>458.5</v>
      </c>
    </row>
    <row r="62" spans="1:3" x14ac:dyDescent="0.25">
      <c r="A62" s="25" t="s">
        <v>24</v>
      </c>
      <c r="B62" s="27">
        <v>2</v>
      </c>
      <c r="C62" s="27">
        <v>431</v>
      </c>
    </row>
    <row r="63" spans="1:3" x14ac:dyDescent="0.25">
      <c r="A63" s="25" t="s">
        <v>42</v>
      </c>
      <c r="B63" s="27">
        <v>156</v>
      </c>
      <c r="C63" s="27">
        <v>14175.5</v>
      </c>
    </row>
    <row r="64" spans="1:3" x14ac:dyDescent="0.25">
      <c r="A64" s="25" t="s">
        <v>41</v>
      </c>
      <c r="B64" s="27">
        <v>1</v>
      </c>
      <c r="C64" s="27">
        <v>3604.75</v>
      </c>
    </row>
    <row r="65" spans="1:3" x14ac:dyDescent="0.25">
      <c r="A65" s="25" t="s">
        <v>25</v>
      </c>
      <c r="B65" s="27">
        <v>0</v>
      </c>
      <c r="C65" s="27">
        <v>627</v>
      </c>
    </row>
    <row r="66" spans="1:3" x14ac:dyDescent="0.25">
      <c r="A66" s="25" t="s">
        <v>26</v>
      </c>
      <c r="B66" s="27">
        <v>0</v>
      </c>
      <c r="C66" s="27">
        <v>121.75</v>
      </c>
    </row>
    <row r="67" spans="1:3" x14ac:dyDescent="0.25">
      <c r="A67" s="25" t="s">
        <v>27</v>
      </c>
      <c r="B67" s="27">
        <v>0</v>
      </c>
      <c r="C67" s="27">
        <v>375</v>
      </c>
    </row>
    <row r="68" spans="1:3" x14ac:dyDescent="0.25">
      <c r="A68" s="25" t="s">
        <v>110</v>
      </c>
      <c r="B68" s="27">
        <v>2176</v>
      </c>
      <c r="C68" s="27">
        <v>222798.75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3:F67"/>
  <sheetViews>
    <sheetView workbookViewId="0">
      <selection activeCell="I40" sqref="I40"/>
    </sheetView>
  </sheetViews>
  <sheetFormatPr defaultRowHeight="15" x14ac:dyDescent="0.25"/>
  <cols>
    <col min="3" max="3" width="51.42578125" bestFit="1" customWidth="1"/>
    <col min="4" max="4" width="6.85546875" bestFit="1" customWidth="1"/>
    <col min="5" max="5" width="9" bestFit="1" customWidth="1"/>
    <col min="6" max="6" width="14.140625" bestFit="1" customWidth="1"/>
  </cols>
  <sheetData>
    <row r="3" spans="3:6" x14ac:dyDescent="0.25">
      <c r="C3" s="16" t="s">
        <v>113</v>
      </c>
      <c r="D3" s="16" t="s">
        <v>114</v>
      </c>
      <c r="E3" s="16" t="s">
        <v>115</v>
      </c>
      <c r="F3" s="16" t="s">
        <v>82</v>
      </c>
    </row>
    <row r="4" spans="3:6" x14ac:dyDescent="0.25">
      <c r="C4" s="26" t="s">
        <v>58</v>
      </c>
      <c r="D4" s="28">
        <v>124</v>
      </c>
      <c r="E4" s="28">
        <v>3304.75</v>
      </c>
      <c r="F4">
        <f>D4*150/E4</f>
        <v>5.6282623496482334</v>
      </c>
    </row>
    <row r="5" spans="3:6" x14ac:dyDescent="0.25">
      <c r="C5" s="26" t="s">
        <v>60</v>
      </c>
      <c r="D5" s="28">
        <v>44</v>
      </c>
      <c r="E5" s="28">
        <v>145</v>
      </c>
      <c r="F5">
        <f t="shared" ref="F5:F67" si="0">D5*150/E5</f>
        <v>45.517241379310342</v>
      </c>
    </row>
    <row r="6" spans="3:6" hidden="1" x14ac:dyDescent="0.25">
      <c r="C6" s="26" t="s">
        <v>22</v>
      </c>
      <c r="D6" s="28">
        <v>124</v>
      </c>
      <c r="E6" s="28">
        <v>12420.5</v>
      </c>
      <c r="F6">
        <f t="shared" si="0"/>
        <v>1.497524254257075</v>
      </c>
    </row>
    <row r="7" spans="3:6" x14ac:dyDescent="0.25">
      <c r="C7" s="26" t="s">
        <v>23</v>
      </c>
      <c r="D7" s="28">
        <v>162</v>
      </c>
      <c r="E7" s="28">
        <v>2095.25</v>
      </c>
      <c r="F7">
        <f t="shared" si="0"/>
        <v>11.597661376923995</v>
      </c>
    </row>
    <row r="8" spans="3:6" hidden="1" x14ac:dyDescent="0.25">
      <c r="C8" s="26" t="s">
        <v>64</v>
      </c>
      <c r="D8" s="28">
        <v>70</v>
      </c>
      <c r="E8" s="28">
        <v>13978</v>
      </c>
      <c r="F8">
        <f t="shared" si="0"/>
        <v>0.75118042638431826</v>
      </c>
    </row>
    <row r="9" spans="3:6" hidden="1" x14ac:dyDescent="0.25">
      <c r="C9" s="26" t="s">
        <v>66</v>
      </c>
      <c r="D9" s="28">
        <v>3</v>
      </c>
      <c r="E9" s="28">
        <v>700.75</v>
      </c>
      <c r="F9">
        <f t="shared" si="0"/>
        <v>0.64216910453085985</v>
      </c>
    </row>
    <row r="10" spans="3:6" hidden="1" x14ac:dyDescent="0.25">
      <c r="C10" s="26" t="s">
        <v>67</v>
      </c>
      <c r="D10" s="28">
        <v>3</v>
      </c>
      <c r="E10" s="28">
        <v>1187.75</v>
      </c>
      <c r="F10">
        <f t="shared" si="0"/>
        <v>0.3788676068196169</v>
      </c>
    </row>
    <row r="11" spans="3:6" hidden="1" x14ac:dyDescent="0.25">
      <c r="C11" s="26" t="s">
        <v>21</v>
      </c>
      <c r="D11" s="28">
        <v>7</v>
      </c>
      <c r="E11" s="28">
        <v>1179.75</v>
      </c>
      <c r="F11">
        <f t="shared" si="0"/>
        <v>0.89001907183725371</v>
      </c>
    </row>
    <row r="12" spans="3:6" hidden="1" x14ac:dyDescent="0.25">
      <c r="C12" s="26" t="s">
        <v>43</v>
      </c>
      <c r="D12" s="28">
        <v>3</v>
      </c>
      <c r="E12" s="28">
        <v>1173.75</v>
      </c>
      <c r="F12">
        <f t="shared" si="0"/>
        <v>0.38338658146964855</v>
      </c>
    </row>
    <row r="13" spans="3:6" hidden="1" x14ac:dyDescent="0.25">
      <c r="C13" s="26" t="s">
        <v>46</v>
      </c>
      <c r="D13" s="28">
        <v>94</v>
      </c>
      <c r="E13" s="28">
        <v>9425.5</v>
      </c>
      <c r="F13">
        <f t="shared" si="0"/>
        <v>1.4959418598482839</v>
      </c>
    </row>
    <row r="14" spans="3:6" hidden="1" x14ac:dyDescent="0.25">
      <c r="C14" s="26" t="s">
        <v>62</v>
      </c>
      <c r="D14" s="28">
        <v>0</v>
      </c>
      <c r="E14" s="28">
        <v>567.5</v>
      </c>
      <c r="F14">
        <f t="shared" si="0"/>
        <v>0</v>
      </c>
    </row>
    <row r="15" spans="3:6" hidden="1" x14ac:dyDescent="0.25">
      <c r="C15" s="26" t="s">
        <v>32</v>
      </c>
      <c r="D15" s="28">
        <v>10</v>
      </c>
      <c r="E15" s="28">
        <v>2041.5</v>
      </c>
      <c r="F15">
        <f t="shared" si="0"/>
        <v>0.73475385745775168</v>
      </c>
    </row>
    <row r="16" spans="3:6" hidden="1" x14ac:dyDescent="0.25">
      <c r="C16" s="26" t="s">
        <v>8</v>
      </c>
      <c r="D16" s="28">
        <v>0</v>
      </c>
      <c r="E16" s="28">
        <v>546.5</v>
      </c>
      <c r="F16">
        <f t="shared" si="0"/>
        <v>0</v>
      </c>
    </row>
    <row r="17" spans="3:6" hidden="1" x14ac:dyDescent="0.25">
      <c r="C17" s="26" t="s">
        <v>61</v>
      </c>
      <c r="D17" s="28">
        <v>0</v>
      </c>
      <c r="E17" s="28">
        <v>1046.5</v>
      </c>
      <c r="F17">
        <f t="shared" si="0"/>
        <v>0</v>
      </c>
    </row>
    <row r="18" spans="3:6" hidden="1" x14ac:dyDescent="0.25">
      <c r="C18" s="26" t="s">
        <v>63</v>
      </c>
      <c r="D18" s="28">
        <v>106</v>
      </c>
      <c r="E18" s="28">
        <v>13053.25</v>
      </c>
      <c r="F18">
        <f t="shared" si="0"/>
        <v>1.2180874494857603</v>
      </c>
    </row>
    <row r="19" spans="3:6" x14ac:dyDescent="0.25">
      <c r="C19" s="26" t="s">
        <v>65</v>
      </c>
      <c r="D19" s="28">
        <v>9</v>
      </c>
      <c r="E19" s="28">
        <v>410.75</v>
      </c>
      <c r="F19">
        <f t="shared" si="0"/>
        <v>3.286670724284845</v>
      </c>
    </row>
    <row r="20" spans="3:6" hidden="1" x14ac:dyDescent="0.25">
      <c r="C20" s="26" t="s">
        <v>5</v>
      </c>
      <c r="D20" s="28">
        <v>6</v>
      </c>
      <c r="E20" s="28">
        <v>1194.75</v>
      </c>
      <c r="F20">
        <f t="shared" si="0"/>
        <v>0.75329566854990582</v>
      </c>
    </row>
    <row r="21" spans="3:6" hidden="1" x14ac:dyDescent="0.25">
      <c r="C21" s="26" t="s">
        <v>39</v>
      </c>
      <c r="D21" s="28">
        <v>91</v>
      </c>
      <c r="E21" s="28">
        <v>7806.25</v>
      </c>
      <c r="F21">
        <f t="shared" si="0"/>
        <v>1.7485988791032827</v>
      </c>
    </row>
    <row r="22" spans="3:6" hidden="1" x14ac:dyDescent="0.25">
      <c r="C22" s="26" t="s">
        <v>28</v>
      </c>
      <c r="D22" s="28">
        <v>77</v>
      </c>
      <c r="E22" s="28">
        <v>13659.75</v>
      </c>
      <c r="F22">
        <f t="shared" si="0"/>
        <v>0.84554988195245151</v>
      </c>
    </row>
    <row r="23" spans="3:6" hidden="1" x14ac:dyDescent="0.25">
      <c r="C23" s="26" t="s">
        <v>30</v>
      </c>
      <c r="D23" s="28">
        <v>4</v>
      </c>
      <c r="E23" s="28">
        <v>685.75</v>
      </c>
      <c r="F23">
        <f t="shared" si="0"/>
        <v>0.87495442945679913</v>
      </c>
    </row>
    <row r="24" spans="3:6" hidden="1" x14ac:dyDescent="0.25">
      <c r="C24" s="26" t="s">
        <v>33</v>
      </c>
      <c r="D24" s="28">
        <v>1</v>
      </c>
      <c r="E24" s="28">
        <v>1885</v>
      </c>
      <c r="F24">
        <f t="shared" si="0"/>
        <v>7.9575596816976124E-2</v>
      </c>
    </row>
    <row r="25" spans="3:6" hidden="1" x14ac:dyDescent="0.25">
      <c r="C25" s="26" t="s">
        <v>68</v>
      </c>
      <c r="D25" s="28">
        <v>0</v>
      </c>
      <c r="E25" s="28">
        <v>784.5</v>
      </c>
      <c r="F25">
        <f t="shared" si="0"/>
        <v>0</v>
      </c>
    </row>
    <row r="26" spans="3:6" hidden="1" x14ac:dyDescent="0.25">
      <c r="C26" s="26" t="s">
        <v>80</v>
      </c>
      <c r="D26" s="28">
        <v>3</v>
      </c>
      <c r="E26" s="28">
        <v>457.5</v>
      </c>
      <c r="F26">
        <f t="shared" si="0"/>
        <v>0.98360655737704916</v>
      </c>
    </row>
    <row r="27" spans="3:6" hidden="1" x14ac:dyDescent="0.25">
      <c r="C27" s="26" t="s">
        <v>36</v>
      </c>
      <c r="D27" s="28">
        <v>3</v>
      </c>
      <c r="E27" s="28">
        <v>785.25</v>
      </c>
      <c r="F27">
        <f t="shared" si="0"/>
        <v>0.57306590257879653</v>
      </c>
    </row>
    <row r="28" spans="3:6" hidden="1" x14ac:dyDescent="0.25">
      <c r="C28" s="26" t="s">
        <v>44</v>
      </c>
      <c r="D28" s="28">
        <v>14</v>
      </c>
      <c r="E28" s="28">
        <v>1931</v>
      </c>
      <c r="F28">
        <f t="shared" si="0"/>
        <v>1.0875194199896427</v>
      </c>
    </row>
    <row r="29" spans="3:6" x14ac:dyDescent="0.25">
      <c r="C29" s="26" t="s">
        <v>10</v>
      </c>
      <c r="D29" s="28">
        <v>117</v>
      </c>
      <c r="E29" s="28">
        <v>8036.75</v>
      </c>
      <c r="F29">
        <f t="shared" si="0"/>
        <v>2.1837185429433541</v>
      </c>
    </row>
    <row r="30" spans="3:6" hidden="1" x14ac:dyDescent="0.25">
      <c r="C30" s="26" t="s">
        <v>18</v>
      </c>
      <c r="D30" s="28">
        <v>15</v>
      </c>
      <c r="E30" s="28">
        <v>1381.75</v>
      </c>
      <c r="F30">
        <f t="shared" si="0"/>
        <v>1.6283698208793198</v>
      </c>
    </row>
    <row r="31" spans="3:6" hidden="1" x14ac:dyDescent="0.25">
      <c r="C31" s="26" t="s">
        <v>9</v>
      </c>
      <c r="D31" s="28">
        <v>113</v>
      </c>
      <c r="E31" s="28">
        <v>12284</v>
      </c>
      <c r="F31">
        <f t="shared" si="0"/>
        <v>1.3798436991208076</v>
      </c>
    </row>
    <row r="32" spans="3:6" hidden="1" x14ac:dyDescent="0.25">
      <c r="C32" s="26" t="s">
        <v>20</v>
      </c>
      <c r="D32" s="28">
        <v>6</v>
      </c>
      <c r="E32" s="28">
        <v>1328.75</v>
      </c>
      <c r="F32">
        <f t="shared" si="0"/>
        <v>0.67732831608654753</v>
      </c>
    </row>
    <row r="33" spans="3:6" hidden="1" x14ac:dyDescent="0.25">
      <c r="C33" s="26" t="s">
        <v>29</v>
      </c>
      <c r="D33" s="28">
        <v>39</v>
      </c>
      <c r="E33" s="28">
        <v>9077</v>
      </c>
      <c r="F33">
        <f t="shared" si="0"/>
        <v>0.64448606367742645</v>
      </c>
    </row>
    <row r="34" spans="3:6" hidden="1" x14ac:dyDescent="0.25">
      <c r="C34" s="26" t="s">
        <v>59</v>
      </c>
      <c r="D34" s="28">
        <v>25</v>
      </c>
      <c r="E34" s="28">
        <v>2411.75</v>
      </c>
      <c r="F34">
        <f t="shared" si="0"/>
        <v>1.5548875298020111</v>
      </c>
    </row>
    <row r="35" spans="3:6" hidden="1" x14ac:dyDescent="0.25">
      <c r="C35" s="26" t="s">
        <v>45</v>
      </c>
      <c r="D35" s="28">
        <v>22</v>
      </c>
      <c r="E35" s="28">
        <v>4431.25</v>
      </c>
      <c r="F35">
        <f t="shared" si="0"/>
        <v>0.74471086036671363</v>
      </c>
    </row>
    <row r="36" spans="3:6" x14ac:dyDescent="0.25">
      <c r="C36" s="26" t="s">
        <v>38</v>
      </c>
      <c r="D36" s="28">
        <v>62</v>
      </c>
      <c r="E36" s="28">
        <v>4429</v>
      </c>
      <c r="F36">
        <f t="shared" si="0"/>
        <v>2.0997967938586588</v>
      </c>
    </row>
    <row r="37" spans="3:6" hidden="1" x14ac:dyDescent="0.25">
      <c r="C37" s="26" t="s">
        <v>37</v>
      </c>
      <c r="D37" s="28">
        <v>1</v>
      </c>
      <c r="E37" s="28">
        <v>566</v>
      </c>
      <c r="F37">
        <f t="shared" si="0"/>
        <v>0.26501766784452296</v>
      </c>
    </row>
    <row r="38" spans="3:6" hidden="1" x14ac:dyDescent="0.25">
      <c r="C38" s="26" t="s">
        <v>40</v>
      </c>
      <c r="D38" s="28">
        <v>4</v>
      </c>
      <c r="E38" s="28">
        <v>987.25</v>
      </c>
      <c r="F38">
        <f t="shared" si="0"/>
        <v>0.60774879716383889</v>
      </c>
    </row>
    <row r="39" spans="3:6" hidden="1" x14ac:dyDescent="0.25">
      <c r="C39" s="26" t="s">
        <v>12</v>
      </c>
      <c r="D39" s="28">
        <v>58</v>
      </c>
      <c r="E39" s="28">
        <v>4873.25</v>
      </c>
      <c r="F39">
        <f t="shared" si="0"/>
        <v>1.7852562458318371</v>
      </c>
    </row>
    <row r="40" spans="3:6" x14ac:dyDescent="0.25">
      <c r="C40" s="26" t="s">
        <v>16</v>
      </c>
      <c r="D40" s="28">
        <v>58</v>
      </c>
      <c r="E40" s="28">
        <v>272.75</v>
      </c>
      <c r="F40">
        <f t="shared" si="0"/>
        <v>31.897341888175987</v>
      </c>
    </row>
    <row r="41" spans="3:6" x14ac:dyDescent="0.25">
      <c r="C41" s="26" t="s">
        <v>47</v>
      </c>
      <c r="D41" s="28">
        <v>3</v>
      </c>
      <c r="E41" s="28">
        <v>165.5</v>
      </c>
      <c r="F41">
        <f t="shared" si="0"/>
        <v>2.7190332326283988</v>
      </c>
    </row>
    <row r="42" spans="3:6" x14ac:dyDescent="0.25">
      <c r="C42" s="26" t="s">
        <v>48</v>
      </c>
      <c r="D42" s="28">
        <v>6</v>
      </c>
      <c r="E42" s="28">
        <v>223.5</v>
      </c>
      <c r="F42">
        <f t="shared" si="0"/>
        <v>4.026845637583893</v>
      </c>
    </row>
    <row r="43" spans="3:6" x14ac:dyDescent="0.25">
      <c r="C43" s="26" t="s">
        <v>49</v>
      </c>
      <c r="D43" s="28">
        <v>2</v>
      </c>
      <c r="E43" s="28">
        <v>133</v>
      </c>
      <c r="F43">
        <f t="shared" si="0"/>
        <v>2.255639097744361</v>
      </c>
    </row>
    <row r="44" spans="3:6" hidden="1" x14ac:dyDescent="0.25">
      <c r="C44" s="26" t="s">
        <v>50</v>
      </c>
      <c r="D44" s="28">
        <v>0</v>
      </c>
      <c r="E44" s="28">
        <v>983</v>
      </c>
      <c r="F44">
        <f t="shared" si="0"/>
        <v>0</v>
      </c>
    </row>
    <row r="45" spans="3:6" x14ac:dyDescent="0.25">
      <c r="C45" s="26" t="s">
        <v>51</v>
      </c>
      <c r="D45" s="28">
        <v>24</v>
      </c>
      <c r="E45" s="28">
        <v>1385.25</v>
      </c>
      <c r="F45">
        <f t="shared" si="0"/>
        <v>2.5988088792636708</v>
      </c>
    </row>
    <row r="46" spans="3:6" hidden="1" x14ac:dyDescent="0.25">
      <c r="C46" s="26" t="s">
        <v>52</v>
      </c>
      <c r="D46" s="28">
        <v>11</v>
      </c>
      <c r="E46" s="28">
        <v>971.25</v>
      </c>
      <c r="F46">
        <f t="shared" si="0"/>
        <v>1.6988416988416988</v>
      </c>
    </row>
    <row r="47" spans="3:6" hidden="1" x14ac:dyDescent="0.25">
      <c r="C47" s="26" t="s">
        <v>56</v>
      </c>
      <c r="D47" s="28">
        <v>1</v>
      </c>
      <c r="E47" s="28">
        <v>595.5</v>
      </c>
      <c r="F47">
        <f t="shared" si="0"/>
        <v>0.25188916876574308</v>
      </c>
    </row>
    <row r="48" spans="3:6" hidden="1" x14ac:dyDescent="0.25">
      <c r="C48" s="26" t="s">
        <v>53</v>
      </c>
      <c r="D48" s="28">
        <v>8</v>
      </c>
      <c r="E48" s="28">
        <v>799.75</v>
      </c>
      <c r="F48">
        <f t="shared" si="0"/>
        <v>1.5004688965301656</v>
      </c>
    </row>
    <row r="49" spans="3:6" x14ac:dyDescent="0.25">
      <c r="C49" s="26" t="s">
        <v>54</v>
      </c>
      <c r="D49" s="28">
        <v>59</v>
      </c>
      <c r="E49" s="28">
        <v>1377.75</v>
      </c>
      <c r="F49">
        <f t="shared" si="0"/>
        <v>6.4235166031573216</v>
      </c>
    </row>
    <row r="50" spans="3:6" hidden="1" x14ac:dyDescent="0.25">
      <c r="C50" s="26" t="s">
        <v>55</v>
      </c>
      <c r="D50" s="28">
        <v>0</v>
      </c>
      <c r="E50" s="28">
        <v>1302.5</v>
      </c>
      <c r="F50">
        <f t="shared" si="0"/>
        <v>0</v>
      </c>
    </row>
    <row r="51" spans="3:6" hidden="1" x14ac:dyDescent="0.25">
      <c r="C51" s="26" t="s">
        <v>69</v>
      </c>
      <c r="D51" s="28">
        <v>0</v>
      </c>
      <c r="E51" s="28">
        <v>855.25</v>
      </c>
      <c r="F51">
        <f t="shared" si="0"/>
        <v>0</v>
      </c>
    </row>
    <row r="52" spans="3:6" hidden="1" x14ac:dyDescent="0.25">
      <c r="C52" s="26" t="s">
        <v>31</v>
      </c>
      <c r="D52" s="28">
        <v>63</v>
      </c>
      <c r="E52" s="28">
        <v>20359.75</v>
      </c>
      <c r="F52">
        <f t="shared" si="0"/>
        <v>0.46415108240523584</v>
      </c>
    </row>
    <row r="53" spans="3:6" hidden="1" x14ac:dyDescent="0.25">
      <c r="C53" s="26" t="s">
        <v>57</v>
      </c>
      <c r="D53" s="28">
        <v>0</v>
      </c>
      <c r="E53" s="28">
        <v>402</v>
      </c>
      <c r="F53">
        <f t="shared" si="0"/>
        <v>0</v>
      </c>
    </row>
    <row r="54" spans="3:6" hidden="1" x14ac:dyDescent="0.25">
      <c r="C54" s="26" t="s">
        <v>13</v>
      </c>
      <c r="D54" s="28">
        <v>232</v>
      </c>
      <c r="E54" s="28">
        <v>23005</v>
      </c>
      <c r="F54">
        <f t="shared" si="0"/>
        <v>1.5127146272549445</v>
      </c>
    </row>
    <row r="55" spans="3:6" hidden="1" x14ac:dyDescent="0.25">
      <c r="C55" s="26" t="s">
        <v>15</v>
      </c>
      <c r="D55" s="28">
        <v>1</v>
      </c>
      <c r="E55" s="28">
        <v>943.5</v>
      </c>
      <c r="F55">
        <f t="shared" si="0"/>
        <v>0.1589825119236884</v>
      </c>
    </row>
    <row r="56" spans="3:6" x14ac:dyDescent="0.25">
      <c r="C56" s="26" t="s">
        <v>14</v>
      </c>
      <c r="D56" s="28">
        <v>103</v>
      </c>
      <c r="E56" s="28">
        <v>5082.25</v>
      </c>
      <c r="F56">
        <f t="shared" si="0"/>
        <v>3.0399921294702148</v>
      </c>
    </row>
    <row r="57" spans="3:6" hidden="1" x14ac:dyDescent="0.25">
      <c r="C57" s="26" t="s">
        <v>17</v>
      </c>
      <c r="D57" s="28">
        <v>4</v>
      </c>
      <c r="E57" s="28">
        <v>354</v>
      </c>
      <c r="F57">
        <f t="shared" si="0"/>
        <v>1.6949152542372881</v>
      </c>
    </row>
    <row r="58" spans="3:6" x14ac:dyDescent="0.25">
      <c r="C58" s="26" t="s">
        <v>19</v>
      </c>
      <c r="D58" s="28">
        <v>20</v>
      </c>
      <c r="E58" s="28">
        <v>677</v>
      </c>
      <c r="F58">
        <f t="shared" si="0"/>
        <v>4.431314623338257</v>
      </c>
    </row>
    <row r="59" spans="3:6" hidden="1" x14ac:dyDescent="0.25">
      <c r="C59" s="26" t="s">
        <v>107</v>
      </c>
      <c r="D59" s="28">
        <v>2</v>
      </c>
      <c r="E59" s="28">
        <v>258</v>
      </c>
      <c r="F59">
        <f t="shared" si="0"/>
        <v>1.1627906976744187</v>
      </c>
    </row>
    <row r="60" spans="3:6" hidden="1" x14ac:dyDescent="0.25">
      <c r="C60" s="26" t="s">
        <v>35</v>
      </c>
      <c r="D60" s="28">
        <v>0</v>
      </c>
      <c r="E60" s="28">
        <v>585.25</v>
      </c>
      <c r="F60">
        <f t="shared" si="0"/>
        <v>0</v>
      </c>
    </row>
    <row r="61" spans="3:6" hidden="1" x14ac:dyDescent="0.25">
      <c r="C61" s="26" t="s">
        <v>34</v>
      </c>
      <c r="D61" s="28">
        <v>0</v>
      </c>
      <c r="E61" s="28">
        <v>458.5</v>
      </c>
      <c r="F61">
        <f t="shared" si="0"/>
        <v>0</v>
      </c>
    </row>
    <row r="62" spans="3:6" hidden="1" x14ac:dyDescent="0.25">
      <c r="C62" s="26" t="s">
        <v>24</v>
      </c>
      <c r="D62" s="28">
        <v>2</v>
      </c>
      <c r="E62" s="28">
        <v>431</v>
      </c>
      <c r="F62">
        <f t="shared" si="0"/>
        <v>0.69605568445475641</v>
      </c>
    </row>
    <row r="63" spans="3:6" hidden="1" x14ac:dyDescent="0.25">
      <c r="C63" s="26" t="s">
        <v>42</v>
      </c>
      <c r="D63" s="28">
        <v>156</v>
      </c>
      <c r="E63" s="28">
        <v>14175.5</v>
      </c>
      <c r="F63">
        <f t="shared" si="0"/>
        <v>1.6507354237945751</v>
      </c>
    </row>
    <row r="64" spans="3:6" hidden="1" x14ac:dyDescent="0.25">
      <c r="C64" s="26" t="s">
        <v>41</v>
      </c>
      <c r="D64" s="28">
        <v>1</v>
      </c>
      <c r="E64" s="28">
        <v>3604.75</v>
      </c>
      <c r="F64">
        <f t="shared" si="0"/>
        <v>4.1611762258131631E-2</v>
      </c>
    </row>
    <row r="65" spans="3:6" hidden="1" x14ac:dyDescent="0.25">
      <c r="C65" s="26" t="s">
        <v>25</v>
      </c>
      <c r="D65" s="28">
        <v>0</v>
      </c>
      <c r="E65" s="28">
        <v>627</v>
      </c>
      <c r="F65">
        <f t="shared" si="0"/>
        <v>0</v>
      </c>
    </row>
    <row r="66" spans="3:6" hidden="1" x14ac:dyDescent="0.25">
      <c r="C66" s="26" t="s">
        <v>26</v>
      </c>
      <c r="D66" s="28">
        <v>0</v>
      </c>
      <c r="E66" s="28">
        <v>121.75</v>
      </c>
      <c r="F66">
        <f t="shared" si="0"/>
        <v>0</v>
      </c>
    </row>
    <row r="67" spans="3:6" hidden="1" x14ac:dyDescent="0.25">
      <c r="C67" s="26" t="s">
        <v>27</v>
      </c>
      <c r="D67" s="28">
        <v>0</v>
      </c>
      <c r="E67" s="28">
        <v>375</v>
      </c>
      <c r="F67">
        <f t="shared" si="0"/>
        <v>0</v>
      </c>
    </row>
  </sheetData>
  <autoFilter ref="C3:F67">
    <filterColumn colId="3">
      <customFilters>
        <customFilter operator="greaterThanOrEqual" val="2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Area to work upon</vt:lpstr>
      <vt:lpstr>Summary of defect</vt:lpstr>
      <vt:lpstr>Actual data</vt:lpstr>
      <vt:lpstr>Extra defect</vt:lpstr>
      <vt:lpstr>Pivot table</vt:lpstr>
      <vt:lpstr>DD from Pivot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2013-05-13T04:12:29Z</dcterms:modified>
</cp:coreProperties>
</file>