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2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thomasparchman/Documents/GitHub/RFseq_projects/chestnut_velutina_brooktrout_PSU/"/>
    </mc:Choice>
  </mc:AlternateContent>
  <xr:revisionPtr revIDLastSave="0" documentId="13_ncr:1_{2612317D-CDCD-6A4A-8F38-BE5EF2AC994A}" xr6:coauthVersionLast="47" xr6:coauthVersionMax="47" xr10:uidLastSave="{00000000-0000-0000-0000-000000000000}"/>
  <bookViews>
    <workbookView xWindow="2440" yWindow="3880" windowWidth="27460" windowHeight="19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1" l="1"/>
  <c r="C17" i="1" l="1"/>
  <c r="F59" i="1"/>
  <c r="F58" i="1"/>
  <c r="F57" i="1"/>
  <c r="F56" i="1"/>
  <c r="F55" i="1"/>
  <c r="F54" i="1"/>
  <c r="C46" i="1" l="1"/>
  <c r="C18" i="1"/>
  <c r="C7" i="1"/>
  <c r="B57" i="1" s="1"/>
  <c r="C15" i="1"/>
  <c r="B59" i="1" s="1"/>
  <c r="C3" i="1"/>
  <c r="B53" i="1" s="1"/>
  <c r="C8" i="1"/>
  <c r="B58" i="1" s="1"/>
  <c r="C33" i="1"/>
  <c r="B64" i="1" s="1"/>
  <c r="C4" i="1"/>
  <c r="C44" i="1"/>
  <c r="C34" i="1"/>
  <c r="B65" i="1" s="1"/>
  <c r="C5" i="1"/>
  <c r="C30" i="1"/>
  <c r="B61" i="1" s="1"/>
  <c r="C35" i="1"/>
  <c r="B66" i="1" s="1"/>
  <c r="C45" i="1"/>
  <c r="C20" i="1"/>
  <c r="B60" i="1" s="1"/>
  <c r="C6" i="1"/>
  <c r="C31" i="1"/>
  <c r="C19" i="1"/>
  <c r="C29" i="1"/>
  <c r="C32" i="1"/>
  <c r="B63" i="1" s="1"/>
  <c r="C16" i="1"/>
  <c r="B55" i="1" l="1"/>
  <c r="C10" i="1"/>
  <c r="C11" i="1" s="1"/>
  <c r="B54" i="1"/>
  <c r="B62" i="1"/>
  <c r="B56" i="1"/>
  <c r="C38" i="1"/>
  <c r="C47" i="1"/>
  <c r="C22" i="1"/>
  <c r="C23" i="1" s="1"/>
  <c r="C48" i="1" l="1"/>
  <c r="D48" i="1" s="1"/>
  <c r="E48" i="1"/>
</calcChain>
</file>

<file path=xl/sharedStrings.xml><?xml version="1.0" encoding="utf-8"?>
<sst xmlns="http://schemas.openxmlformats.org/spreadsheetml/2006/main" count="94" uniqueCount="47">
  <si>
    <t>Master Mix 1</t>
  </si>
  <si>
    <t>10x T4 Buffer</t>
  </si>
  <si>
    <t>1M NaCl</t>
  </si>
  <si>
    <t>1 mg/ml BSA</t>
  </si>
  <si>
    <t>Water</t>
  </si>
  <si>
    <t>MseI</t>
  </si>
  <si>
    <t>EcoRI</t>
  </si>
  <si>
    <t>per reaction</t>
  </si>
  <si>
    <t>To Add</t>
  </si>
  <si>
    <t>TOTAL VOLUME</t>
  </si>
  <si>
    <t>Master Mix 2</t>
  </si>
  <si>
    <t>PCR mix 1</t>
  </si>
  <si>
    <t>add 3 ul per sample</t>
  </si>
  <si>
    <t>add 1.4 ul per sample</t>
  </si>
  <si>
    <t>add 16 ul per well</t>
  </si>
  <si>
    <t>MseI adaptor</t>
  </si>
  <si>
    <t>T4 Ligase</t>
  </si>
  <si>
    <t>Per well in 12 strip</t>
  </si>
  <si>
    <t>5x Iproof buffer</t>
  </si>
  <si>
    <t>dNTP (10mM)</t>
  </si>
  <si>
    <t>MgCl2 (50mM)</t>
  </si>
  <si>
    <t>PCR primers (5uM)</t>
  </si>
  <si>
    <t>Iproof polymerase</t>
  </si>
  <si>
    <t>DMSO</t>
  </si>
  <si>
    <t>R/L product</t>
  </si>
  <si>
    <t>PCR mix 2</t>
  </si>
  <si>
    <t>Per reaction</t>
  </si>
  <si>
    <t>TOTALS NEEDED</t>
  </si>
  <si>
    <t>REAGENT CHECK!!!</t>
  </si>
  <si>
    <t>10 uL tips</t>
  </si>
  <si>
    <t>20 uL tips</t>
  </si>
  <si>
    <t>200 uL tips</t>
  </si>
  <si>
    <t>1000 uL tips</t>
  </si>
  <si>
    <t>Biorad plates</t>
  </si>
  <si>
    <t>Biorad strips</t>
  </si>
  <si>
    <t>Needed</t>
  </si>
  <si>
    <t>Dry goods</t>
  </si>
  <si>
    <t>Enter # plates below:</t>
  </si>
  <si>
    <t>Single plate</t>
  </si>
  <si>
    <t>DILUTE WITH 0.1X TE AFTER LIGATION!</t>
  </si>
  <si>
    <t>***Add 4 uL of each R/L product (same tips and strips)</t>
  </si>
  <si>
    <t>***Add MM to each well of a new plate (same tips)</t>
  </si>
  <si>
    <t>troughs</t>
  </si>
  <si>
    <t>falcon tubes</t>
  </si>
  <si>
    <t>***2 for a full library</t>
  </si>
  <si>
    <t>x</t>
  </si>
  <si>
    <t>Adjusted Sample Number: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</si>
</sst>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1" fillId="0" borderId="12" xfId="0" applyFont="1" applyBorder="1"/>
    <xf numFmtId="0" fontId="0" fillId="0" borderId="14" xfId="0" applyBorder="1"/>
    <xf numFmtId="0" fontId="1" fillId="0" borderId="15" xfId="0" applyFont="1" applyBorder="1"/>
    <xf numFmtId="0" fontId="0" fillId="0" borderId="17" xfId="0" applyBorder="1"/>
    <xf numFmtId="0" fontId="5" fillId="0" borderId="0" xfId="0" applyFont="1"/>
    <xf numFmtId="0" fontId="1" fillId="0" borderId="1" xfId="0" applyFont="1" applyBorder="1"/>
    <xf numFmtId="0" fontId="1" fillId="3" borderId="0" xfId="0" applyFont="1" applyFill="1"/>
    <xf numFmtId="16" fontId="0" fillId="0" borderId="0" xfId="0" applyNumberFormat="1"/>
    <xf numFmtId="0" fontId="6" fillId="0" borderId="0" xfId="0" applyFont="1"/>
    <xf numFmtId="0" fontId="7" fillId="0" borderId="0" xfId="0" applyFont="1"/>
    <xf numFmtId="0" fontId="7" fillId="2" borderId="5" xfId="0" applyFont="1" applyFill="1" applyBorder="1"/>
    <xf numFmtId="0" fontId="7" fillId="2" borderId="7" xfId="0" applyFont="1" applyFill="1" applyBorder="1"/>
    <xf numFmtId="0" fontId="7" fillId="2" borderId="10" xfId="0" applyFont="1" applyFill="1" applyBorder="1"/>
    <xf numFmtId="0" fontId="7" fillId="2" borderId="0" xfId="0" applyFont="1" applyFill="1"/>
    <xf numFmtId="0" fontId="7" fillId="0" borderId="13" xfId="0" applyFont="1" applyBorder="1"/>
    <xf numFmtId="0" fontId="7" fillId="0" borderId="16" xfId="0" applyFont="1" applyBorder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abSelected="1" topLeftCell="A13" zoomScale="140" zoomScaleNormal="140" zoomScalePageLayoutView="150" workbookViewId="0">
      <selection activeCell="D30" sqref="D30"/>
    </sheetView>
  </sheetViews>
  <sheetFormatPr baseColWidth="10" defaultRowHeight="16" x14ac:dyDescent="0.2"/>
  <cols>
    <col min="1" max="1" width="20.83203125" customWidth="1"/>
    <col min="2" max="2" width="13.1640625" customWidth="1"/>
    <col min="3" max="3" width="16" style="20" customWidth="1"/>
    <col min="4" max="4" width="23.6640625" customWidth="1"/>
    <col min="5" max="5" width="19.5" customWidth="1"/>
    <col min="7" max="7" width="12" customWidth="1"/>
  </cols>
  <sheetData>
    <row r="1" spans="1:5" ht="17" thickBot="1" x14ac:dyDescent="0.25">
      <c r="A1" s="1" t="s">
        <v>0</v>
      </c>
      <c r="D1" s="1" t="s">
        <v>46</v>
      </c>
      <c r="E1" s="5">
        <f xml:space="preserve"> 528*1.3</f>
        <v>686.4</v>
      </c>
    </row>
    <row r="2" spans="1:5" ht="17" thickBot="1" x14ac:dyDescent="0.25">
      <c r="B2" s="1" t="s">
        <v>7</v>
      </c>
      <c r="C2" s="21" t="s">
        <v>8</v>
      </c>
    </row>
    <row r="3" spans="1:5" x14ac:dyDescent="0.2">
      <c r="A3" s="6" t="s">
        <v>1</v>
      </c>
      <c r="B3" s="7">
        <v>1.1499999999999999</v>
      </c>
      <c r="C3" s="22">
        <f>1.15*E1</f>
        <v>789.3599999999999</v>
      </c>
      <c r="D3" t="s">
        <v>45</v>
      </c>
    </row>
    <row r="4" spans="1:5" x14ac:dyDescent="0.2">
      <c r="A4" s="8" t="s">
        <v>2</v>
      </c>
      <c r="B4" s="4">
        <v>0.6</v>
      </c>
      <c r="C4" s="23">
        <f>0.6*E1</f>
        <v>411.84</v>
      </c>
      <c r="D4" t="s">
        <v>45</v>
      </c>
    </row>
    <row r="5" spans="1:5" x14ac:dyDescent="0.2">
      <c r="A5" s="8" t="s">
        <v>3</v>
      </c>
      <c r="B5" s="4">
        <v>0.6</v>
      </c>
      <c r="C5" s="23">
        <f>0.6 * E1</f>
        <v>411.84</v>
      </c>
      <c r="D5" t="s">
        <v>45</v>
      </c>
    </row>
    <row r="6" spans="1:5" x14ac:dyDescent="0.2">
      <c r="A6" s="8" t="s">
        <v>4</v>
      </c>
      <c r="B6" s="4">
        <v>0.25</v>
      </c>
      <c r="C6" s="23">
        <f>0.25*E1</f>
        <v>171.6</v>
      </c>
      <c r="D6" t="s">
        <v>45</v>
      </c>
    </row>
    <row r="7" spans="1:5" x14ac:dyDescent="0.2">
      <c r="A7" s="8" t="s">
        <v>5</v>
      </c>
      <c r="B7" s="4">
        <v>0.12</v>
      </c>
      <c r="C7" s="23">
        <f>0.12*E1</f>
        <v>82.367999999999995</v>
      </c>
      <c r="D7" t="s">
        <v>45</v>
      </c>
    </row>
    <row r="8" spans="1:5" ht="17" thickBot="1" x14ac:dyDescent="0.25">
      <c r="A8" s="9" t="s">
        <v>6</v>
      </c>
      <c r="B8" s="10">
        <v>0.28000000000000003</v>
      </c>
      <c r="C8" s="24">
        <f>0.28*E1</f>
        <v>192.19200000000001</v>
      </c>
      <c r="D8" t="s">
        <v>45</v>
      </c>
    </row>
    <row r="9" spans="1:5" x14ac:dyDescent="0.2">
      <c r="C9" s="25"/>
    </row>
    <row r="10" spans="1:5" x14ac:dyDescent="0.2">
      <c r="A10" s="1" t="s">
        <v>9</v>
      </c>
      <c r="C10" s="25">
        <f>SUM(C3:C9)</f>
        <v>2059.1999999999998</v>
      </c>
    </row>
    <row r="11" spans="1:5" x14ac:dyDescent="0.2">
      <c r="A11" s="1" t="s">
        <v>17</v>
      </c>
      <c r="C11" s="25">
        <f>C10/12</f>
        <v>171.6</v>
      </c>
    </row>
    <row r="12" spans="1:5" x14ac:dyDescent="0.2">
      <c r="E12" s="1" t="s">
        <v>12</v>
      </c>
    </row>
    <row r="13" spans="1:5" ht="17" thickBot="1" x14ac:dyDescent="0.25">
      <c r="A13" s="1" t="s">
        <v>10</v>
      </c>
    </row>
    <row r="14" spans="1:5" x14ac:dyDescent="0.2">
      <c r="A14" s="11"/>
      <c r="B14" s="12" t="s">
        <v>7</v>
      </c>
      <c r="C14" s="26" t="s">
        <v>8</v>
      </c>
    </row>
    <row r="15" spans="1:5" x14ac:dyDescent="0.2">
      <c r="A15" s="8" t="s">
        <v>15</v>
      </c>
      <c r="B15" s="4">
        <v>1</v>
      </c>
      <c r="C15" s="23">
        <f>B15*E1</f>
        <v>686.4</v>
      </c>
      <c r="D15" t="s">
        <v>45</v>
      </c>
    </row>
    <row r="16" spans="1:5" x14ac:dyDescent="0.2">
      <c r="A16" s="8" t="s">
        <v>4</v>
      </c>
      <c r="B16" s="4">
        <v>7.1999999999999995E-2</v>
      </c>
      <c r="C16" s="23">
        <f>B16*E1</f>
        <v>49.420799999999993</v>
      </c>
      <c r="D16" t="s">
        <v>45</v>
      </c>
    </row>
    <row r="17" spans="1:5" x14ac:dyDescent="0.2">
      <c r="A17" s="8" t="s">
        <v>1</v>
      </c>
      <c r="B17" s="4">
        <v>0.1</v>
      </c>
      <c r="C17" s="23">
        <f>B17*E1</f>
        <v>68.64</v>
      </c>
      <c r="D17" t="s">
        <v>45</v>
      </c>
    </row>
    <row r="18" spans="1:5" x14ac:dyDescent="0.2">
      <c r="A18" s="8" t="s">
        <v>2</v>
      </c>
      <c r="B18" s="4">
        <v>0.05</v>
      </c>
      <c r="C18" s="23">
        <f>B18*E1</f>
        <v>34.32</v>
      </c>
      <c r="D18" s="3" t="s">
        <v>45</v>
      </c>
    </row>
    <row r="19" spans="1:5" x14ac:dyDescent="0.2">
      <c r="A19" s="8" t="s">
        <v>3</v>
      </c>
      <c r="B19" s="4">
        <v>0.05</v>
      </c>
      <c r="C19" s="23">
        <f>B19*E1</f>
        <v>34.32</v>
      </c>
      <c r="D19" t="s">
        <v>45</v>
      </c>
    </row>
    <row r="20" spans="1:5" ht="17" thickBot="1" x14ac:dyDescent="0.25">
      <c r="A20" s="9" t="s">
        <v>16</v>
      </c>
      <c r="B20" s="10">
        <v>0.16750000000000001</v>
      </c>
      <c r="C20" s="24">
        <f>B20*E1</f>
        <v>114.97200000000001</v>
      </c>
      <c r="D20" t="s">
        <v>45</v>
      </c>
    </row>
    <row r="21" spans="1:5" x14ac:dyDescent="0.2">
      <c r="C21" s="25"/>
    </row>
    <row r="22" spans="1:5" x14ac:dyDescent="0.2">
      <c r="A22" s="1" t="s">
        <v>9</v>
      </c>
      <c r="C22" s="25">
        <f>SUM(C15:C20)</f>
        <v>988.07280000000003</v>
      </c>
    </row>
    <row r="23" spans="1:5" x14ac:dyDescent="0.2">
      <c r="A23" s="1" t="s">
        <v>17</v>
      </c>
      <c r="C23" s="25">
        <f>C22/12</f>
        <v>82.339399999999998</v>
      </c>
      <c r="E23" s="1" t="s">
        <v>13</v>
      </c>
    </row>
    <row r="24" spans="1:5" x14ac:dyDescent="0.2">
      <c r="A24" s="1"/>
      <c r="C24" s="21"/>
      <c r="E24" s="1"/>
    </row>
    <row r="25" spans="1:5" x14ac:dyDescent="0.2">
      <c r="A25" s="18" t="s">
        <v>39</v>
      </c>
      <c r="C25" s="21"/>
      <c r="E25" s="1"/>
    </row>
    <row r="26" spans="1:5" x14ac:dyDescent="0.2">
      <c r="A26" s="1"/>
      <c r="C26" s="21"/>
      <c r="E26" s="1"/>
    </row>
    <row r="27" spans="1:5" ht="17" thickBot="1" x14ac:dyDescent="0.25">
      <c r="A27" s="1" t="s">
        <v>11</v>
      </c>
    </row>
    <row r="28" spans="1:5" x14ac:dyDescent="0.2">
      <c r="A28" s="13"/>
      <c r="B28" s="14" t="s">
        <v>7</v>
      </c>
      <c r="C28" s="27" t="s">
        <v>8</v>
      </c>
    </row>
    <row r="29" spans="1:5" x14ac:dyDescent="0.2">
      <c r="A29" s="8" t="s">
        <v>4</v>
      </c>
      <c r="B29" s="4">
        <v>9.67</v>
      </c>
      <c r="C29" s="23">
        <f>B29*E1</f>
        <v>6637.4879999999994</v>
      </c>
      <c r="D29" t="s">
        <v>45</v>
      </c>
    </row>
    <row r="30" spans="1:5" x14ac:dyDescent="0.2">
      <c r="A30" s="8" t="s">
        <v>18</v>
      </c>
      <c r="B30" s="4">
        <v>4</v>
      </c>
      <c r="C30" s="23">
        <f>4*E1</f>
        <v>2745.6</v>
      </c>
    </row>
    <row r="31" spans="1:5" x14ac:dyDescent="0.2">
      <c r="A31" s="8" t="s">
        <v>19</v>
      </c>
      <c r="B31" s="4">
        <v>0.4</v>
      </c>
      <c r="C31" s="23">
        <f>B31*E1</f>
        <v>274.56</v>
      </c>
    </row>
    <row r="32" spans="1:5" x14ac:dyDescent="0.2">
      <c r="A32" s="8" t="s">
        <v>20</v>
      </c>
      <c r="B32" s="4">
        <v>0.4</v>
      </c>
      <c r="C32" s="23">
        <f>B32*E1</f>
        <v>274.56</v>
      </c>
    </row>
    <row r="33" spans="1:5" x14ac:dyDescent="0.2">
      <c r="A33" s="8" t="s">
        <v>21</v>
      </c>
      <c r="B33" s="4">
        <v>1.33</v>
      </c>
      <c r="C33" s="23">
        <f>B33*E1</f>
        <v>912.91200000000003</v>
      </c>
      <c r="D33" s="19"/>
    </row>
    <row r="34" spans="1:5" x14ac:dyDescent="0.2">
      <c r="A34" s="8" t="s">
        <v>22</v>
      </c>
      <c r="B34" s="4">
        <v>0.2</v>
      </c>
      <c r="C34" s="23">
        <f>B34*E1</f>
        <v>137.28</v>
      </c>
    </row>
    <row r="35" spans="1:5" x14ac:dyDescent="0.2">
      <c r="A35" s="8" t="s">
        <v>23</v>
      </c>
      <c r="B35" s="4">
        <v>0.15</v>
      </c>
      <c r="C35" s="23">
        <f>B35*E1</f>
        <v>102.96</v>
      </c>
    </row>
    <row r="36" spans="1:5" ht="17" thickBot="1" x14ac:dyDescent="0.25">
      <c r="A36" s="9" t="s">
        <v>24</v>
      </c>
      <c r="B36" s="10">
        <v>4</v>
      </c>
      <c r="C36" s="24"/>
    </row>
    <row r="37" spans="1:5" x14ac:dyDescent="0.2">
      <c r="C37" s="25"/>
    </row>
    <row r="38" spans="1:5" x14ac:dyDescent="0.2">
      <c r="A38" s="1" t="s">
        <v>9</v>
      </c>
      <c r="C38" s="25">
        <f>SUM(C29:C37)</f>
        <v>11085.359999999999</v>
      </c>
    </row>
    <row r="39" spans="1:5" x14ac:dyDescent="0.2">
      <c r="C39" s="21" t="s">
        <v>14</v>
      </c>
      <c r="D39" t="s">
        <v>41</v>
      </c>
    </row>
    <row r="40" spans="1:5" x14ac:dyDescent="0.2">
      <c r="C40" s="21"/>
      <c r="D40" t="s">
        <v>40</v>
      </c>
    </row>
    <row r="41" spans="1:5" x14ac:dyDescent="0.2">
      <c r="C41" s="21"/>
    </row>
    <row r="42" spans="1:5" ht="17" thickBot="1" x14ac:dyDescent="0.25">
      <c r="A42" s="1" t="s">
        <v>25</v>
      </c>
    </row>
    <row r="43" spans="1:5" x14ac:dyDescent="0.2">
      <c r="A43" s="13"/>
      <c r="B43" s="14" t="s">
        <v>7</v>
      </c>
      <c r="C43" s="27" t="s">
        <v>8</v>
      </c>
    </row>
    <row r="44" spans="1:5" x14ac:dyDescent="0.2">
      <c r="A44" s="8" t="s">
        <v>18</v>
      </c>
      <c r="B44" s="4">
        <v>0.42499999999999999</v>
      </c>
      <c r="C44" s="23">
        <f>E$1*B44</f>
        <v>291.71999999999997</v>
      </c>
      <c r="D44" t="s">
        <v>45</v>
      </c>
    </row>
    <row r="45" spans="1:5" x14ac:dyDescent="0.2">
      <c r="A45" s="8" t="s">
        <v>19</v>
      </c>
      <c r="B45" s="4">
        <v>0.4</v>
      </c>
      <c r="C45" s="23">
        <f>E$1*B45</f>
        <v>274.56</v>
      </c>
      <c r="D45" t="s">
        <v>45</v>
      </c>
    </row>
    <row r="46" spans="1:5" x14ac:dyDescent="0.2">
      <c r="A46" s="8" t="s">
        <v>21</v>
      </c>
      <c r="B46" s="4">
        <v>1.33</v>
      </c>
      <c r="C46" s="23">
        <f>E$1*B46</f>
        <v>912.91200000000003</v>
      </c>
      <c r="D46" t="s">
        <v>45</v>
      </c>
    </row>
    <row r="47" spans="1:5" x14ac:dyDescent="0.2">
      <c r="A47" s="1" t="s">
        <v>9</v>
      </c>
      <c r="C47" s="25">
        <f>SUM(C44:C46)</f>
        <v>1479.192</v>
      </c>
    </row>
    <row r="48" spans="1:5" x14ac:dyDescent="0.2">
      <c r="A48" t="s">
        <v>26</v>
      </c>
      <c r="B48">
        <v>2.125</v>
      </c>
      <c r="C48" s="20">
        <f>C47/12</f>
        <v>123.26600000000001</v>
      </c>
      <c r="D48" s="1">
        <f>C48 * (3/7)</f>
        <v>52.828285714285713</v>
      </c>
      <c r="E48" s="2">
        <f>C48 * (4/7)</f>
        <v>70.437714285714279</v>
      </c>
    </row>
    <row r="51" spans="1:7" x14ac:dyDescent="0.2">
      <c r="A51" s="1" t="s">
        <v>28</v>
      </c>
    </row>
    <row r="52" spans="1:7" ht="17" thickBot="1" x14ac:dyDescent="0.25">
      <c r="A52" s="1" t="s">
        <v>27</v>
      </c>
      <c r="G52" s="16" t="s">
        <v>37</v>
      </c>
    </row>
    <row r="53" spans="1:7" ht="17" thickBot="1" x14ac:dyDescent="0.25">
      <c r="A53" s="15" t="s">
        <v>1</v>
      </c>
      <c r="B53" s="15">
        <f>C3+C17</f>
        <v>857.99999999999989</v>
      </c>
      <c r="D53" s="17" t="s">
        <v>36</v>
      </c>
      <c r="E53" s="17" t="s">
        <v>38</v>
      </c>
      <c r="F53" s="17" t="s">
        <v>35</v>
      </c>
      <c r="G53">
        <v>7</v>
      </c>
    </row>
    <row r="54" spans="1:7" ht="17" thickBot="1" x14ac:dyDescent="0.25">
      <c r="A54" s="15" t="s">
        <v>2</v>
      </c>
      <c r="B54" s="15">
        <f>C18+C4</f>
        <v>446.15999999999997</v>
      </c>
      <c r="D54" s="4" t="s">
        <v>29</v>
      </c>
      <c r="E54" s="4">
        <v>4.5</v>
      </c>
      <c r="F54" s="17">
        <f>E54*G53</f>
        <v>31.5</v>
      </c>
    </row>
    <row r="55" spans="1:7" ht="17" thickBot="1" x14ac:dyDescent="0.25">
      <c r="A55" s="15" t="s">
        <v>3</v>
      </c>
      <c r="B55" s="15">
        <f>C5+C19</f>
        <v>446.15999999999997</v>
      </c>
      <c r="D55" s="4" t="s">
        <v>30</v>
      </c>
      <c r="E55" s="4">
        <v>0.25</v>
      </c>
      <c r="F55" s="17">
        <f>E55*G53</f>
        <v>1.75</v>
      </c>
    </row>
    <row r="56" spans="1:7" ht="17" thickBot="1" x14ac:dyDescent="0.25">
      <c r="A56" s="15" t="s">
        <v>4</v>
      </c>
      <c r="B56" s="15">
        <f>C29+C16+C6</f>
        <v>6858.5087999999996</v>
      </c>
      <c r="D56" s="4" t="s">
        <v>31</v>
      </c>
      <c r="E56" s="4">
        <v>0.5</v>
      </c>
      <c r="F56" s="17">
        <f>E56*G53</f>
        <v>3.5</v>
      </c>
    </row>
    <row r="57" spans="1:7" ht="17" thickBot="1" x14ac:dyDescent="0.25">
      <c r="A57" s="15" t="s">
        <v>5</v>
      </c>
      <c r="B57" s="15">
        <f>C7</f>
        <v>82.367999999999995</v>
      </c>
      <c r="D57" s="4" t="s">
        <v>32</v>
      </c>
      <c r="E57" s="4">
        <v>0</v>
      </c>
      <c r="F57" s="17">
        <f>E57*G53</f>
        <v>0</v>
      </c>
    </row>
    <row r="58" spans="1:7" ht="17" thickBot="1" x14ac:dyDescent="0.25">
      <c r="A58" s="15" t="s">
        <v>6</v>
      </c>
      <c r="B58" s="15">
        <f>C8</f>
        <v>192.19200000000001</v>
      </c>
      <c r="D58" s="4" t="s">
        <v>33</v>
      </c>
      <c r="E58" s="4">
        <v>2.5</v>
      </c>
      <c r="F58" s="17">
        <f>E58*G53</f>
        <v>17.5</v>
      </c>
    </row>
    <row r="59" spans="1:7" ht="17" thickBot="1" x14ac:dyDescent="0.25">
      <c r="A59" s="15" t="s">
        <v>15</v>
      </c>
      <c r="B59" s="15">
        <f>C15</f>
        <v>686.4</v>
      </c>
      <c r="D59" s="4" t="s">
        <v>34</v>
      </c>
      <c r="E59" s="4">
        <v>42</v>
      </c>
      <c r="F59" s="17">
        <f>E59*G53</f>
        <v>294</v>
      </c>
    </row>
    <row r="60" spans="1:7" ht="17" thickBot="1" x14ac:dyDescent="0.25">
      <c r="A60" s="15" t="s">
        <v>16</v>
      </c>
      <c r="B60" s="15">
        <f>C20</f>
        <v>114.97200000000001</v>
      </c>
      <c r="D60" s="4" t="s">
        <v>42</v>
      </c>
      <c r="E60" s="4">
        <v>2</v>
      </c>
      <c r="F60" s="17">
        <v>2</v>
      </c>
    </row>
    <row r="61" spans="1:7" ht="17" thickBot="1" x14ac:dyDescent="0.25">
      <c r="A61" s="15" t="s">
        <v>18</v>
      </c>
      <c r="B61" s="15">
        <f>C30+C44</f>
        <v>3037.3199999999997</v>
      </c>
      <c r="D61" s="4" t="s">
        <v>43</v>
      </c>
      <c r="E61" s="4">
        <v>0</v>
      </c>
      <c r="F61" s="17">
        <v>2</v>
      </c>
      <c r="G61" s="16" t="s">
        <v>44</v>
      </c>
    </row>
    <row r="62" spans="1:7" ht="17" thickBot="1" x14ac:dyDescent="0.25">
      <c r="A62" s="15" t="s">
        <v>19</v>
      </c>
      <c r="B62" s="15">
        <f>C31+C45</f>
        <v>549.12</v>
      </c>
    </row>
    <row r="63" spans="1:7" ht="17" thickBot="1" x14ac:dyDescent="0.25">
      <c r="A63" s="15" t="s">
        <v>20</v>
      </c>
      <c r="B63" s="15">
        <f>C32</f>
        <v>274.56</v>
      </c>
    </row>
    <row r="64" spans="1:7" ht="17" thickBot="1" x14ac:dyDescent="0.25">
      <c r="A64" s="15" t="s">
        <v>21</v>
      </c>
      <c r="B64" s="15">
        <f>C33+C46</f>
        <v>1825.8240000000001</v>
      </c>
    </row>
    <row r="65" spans="1:2" ht="17" thickBot="1" x14ac:dyDescent="0.25">
      <c r="A65" s="15" t="s">
        <v>22</v>
      </c>
      <c r="B65" s="15">
        <f>C34</f>
        <v>137.28</v>
      </c>
    </row>
    <row r="66" spans="1:2" ht="17" thickBot="1" x14ac:dyDescent="0.25">
      <c r="A66" s="15" t="s">
        <v>23</v>
      </c>
      <c r="B66" s="15">
        <f>C35</f>
        <v>102.96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 Parchman</dc:creator>
  <cp:lastModifiedBy>Thomas L Parchman</cp:lastModifiedBy>
  <cp:lastPrinted>2020-03-04T18:55:31Z</cp:lastPrinted>
  <dcterms:created xsi:type="dcterms:W3CDTF">2019-06-29T15:02:15Z</dcterms:created>
  <dcterms:modified xsi:type="dcterms:W3CDTF">2024-01-05T19:14:38Z</dcterms:modified>
</cp:coreProperties>
</file>