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793" documentId="8_{F7D4EA24-78F1-49F8-B3A1-3ACDA75E6195}" xr6:coauthVersionLast="45" xr6:coauthVersionMax="45" xr10:uidLastSave="{D538E970-57AD-4128-8C29-1C1CA0F7197A}"/>
  <bookViews>
    <workbookView xWindow="-108" yWindow="-108" windowWidth="23256" windowHeight="12576" xr2:uid="{00000000-000D-0000-FFFF-FFFF00000000}"/>
  </bookViews>
  <sheets>
    <sheet name="INFO" sheetId="7" r:id="rId1"/>
    <sheet name="25" sheetId="6" r:id="rId2"/>
    <sheet name="32" sheetId="5" r:id="rId3"/>
    <sheet name="52" sheetId="4" r:id="rId4"/>
    <sheet name="13.1" sheetId="2" r:id="rId5"/>
    <sheet name="13.3" sheetId="3" r:id="rId6"/>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DemoMode" hidden="1">FALSE</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0</definedName>
    <definedName name="_AtRisk_SimSetting_SimNameCount" hidden="1">0</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Int" localSheetId="5" hidden="1">1</definedName>
    <definedName name="_Regression_Out" localSheetId="5" hidden="1">'13.3'!$AC$11</definedName>
    <definedName name="_Regression_X" localSheetId="5" hidden="1">'13.3'!$D$2:$W$255</definedName>
    <definedName name="_Regression_Y" localSheetId="5" hidden="1">'13.3'!$G$2:$G$255</definedName>
    <definedName name="Applications" localSheetId="1">'25'!$C$1:$C$25</definedName>
    <definedName name="Data" localSheetId="1">'25'!$A$2:$C$25</definedName>
    <definedName name="Quarter_Year" localSheetId="1">'25'!$A$1:$A$25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 name="solver_adj" localSheetId="1" hidden="1">'25'!$G$3:$G$25</definedName>
    <definedName name="solver_cvg" localSheetId="1" hidden="1">0.0001</definedName>
    <definedName name="solver_drv" localSheetId="1" hidden="1">1</definedName>
    <definedName name="solver_eng" localSheetId="1" hidden="1">1</definedName>
    <definedName name="solver_est" localSheetId="1" hidden="1">1</definedName>
    <definedName name="solver_itr" localSheetId="1" hidden="1">2147483647</definedName>
    <definedName name="solver_mip" localSheetId="1" hidden="1">2147483647</definedName>
    <definedName name="solver_mni" localSheetId="1" hidden="1">30</definedName>
    <definedName name="solver_mrt" localSheetId="1" hidden="1">0.075</definedName>
    <definedName name="solver_msl" localSheetId="1" hidden="1">2</definedName>
    <definedName name="solver_neg" localSheetId="1" hidden="1">1</definedName>
    <definedName name="solver_nod" localSheetId="1" hidden="1">2147483647</definedName>
    <definedName name="solver_num" localSheetId="1" hidden="1">0</definedName>
    <definedName name="solver_nwt" localSheetId="1" hidden="1">1</definedName>
    <definedName name="solver_opt" localSheetId="1" hidden="1">'25'!$I$2</definedName>
    <definedName name="solver_pre" localSheetId="1" hidden="1">0.000001</definedName>
    <definedName name="solver_rbv" localSheetId="1" hidden="1">1</definedName>
    <definedName name="solver_rlx" localSheetId="1" hidden="1">2</definedName>
    <definedName name="solver_rsd" localSheetId="1" hidden="1">0</definedName>
    <definedName name="solver_scl" localSheetId="1" hidden="1">1</definedName>
    <definedName name="solver_sho" localSheetId="1" hidden="1">2</definedName>
    <definedName name="solver_ssz" localSheetId="1" hidden="1">100</definedName>
    <definedName name="solver_tim" localSheetId="1" hidden="1">2147483647</definedName>
    <definedName name="solver_tol" localSheetId="1" hidden="1">0.01</definedName>
    <definedName name="solver_typ" localSheetId="1" hidden="1">2</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51" i="3" l="1"/>
  <c r="Q152" i="3"/>
  <c r="R146" i="3"/>
  <c r="R145" i="3"/>
  <c r="R144" i="3" a="1"/>
  <c r="R144" i="3" s="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3" i="3"/>
  <c r="R101"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6" i="3"/>
  <c r="R100" i="3"/>
  <c r="R99" i="3" a="1"/>
  <c r="R99" i="3" s="1"/>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6" i="3"/>
  <c r="K4" i="3"/>
  <c r="K5" i="3"/>
  <c r="K6" i="3" s="1"/>
  <c r="K7" i="3" s="1"/>
  <c r="K8" i="3" s="1"/>
  <c r="K9" i="3" s="1"/>
  <c r="K10" i="3" s="1"/>
  <c r="K11" i="3" s="1"/>
  <c r="K12" i="3" s="1"/>
  <c r="K13" i="3" s="1"/>
  <c r="K14" i="3" s="1"/>
  <c r="K15" i="3" s="1"/>
  <c r="K16" i="3" s="1"/>
  <c r="K17" i="3" s="1"/>
  <c r="K18" i="3" s="1"/>
  <c r="K19" i="3" s="1"/>
  <c r="K20" i="3" s="1"/>
  <c r="K21" i="3" s="1"/>
  <c r="K22" i="3" s="1"/>
  <c r="K23" i="3" s="1"/>
  <c r="K24" i="3" s="1"/>
  <c r="K25" i="3" s="1"/>
  <c r="K26" i="3" s="1"/>
  <c r="K27" i="3" s="1"/>
  <c r="K28" i="3" s="1"/>
  <c r="K29" i="3" s="1"/>
  <c r="K30" i="3" s="1"/>
  <c r="K31" i="3" s="1"/>
  <c r="K32" i="3" s="1"/>
  <c r="K33" i="3" s="1"/>
  <c r="K34" i="3" s="1"/>
  <c r="K35" i="3" s="1"/>
  <c r="K36" i="3" s="1"/>
  <c r="K37" i="3" s="1"/>
  <c r="K38" i="3" s="1"/>
  <c r="K39" i="3" s="1"/>
  <c r="K40" i="3" s="1"/>
  <c r="K41" i="3" s="1"/>
  <c r="K42" i="3" s="1"/>
  <c r="K43" i="3" s="1"/>
  <c r="K44" i="3" s="1"/>
  <c r="K45" i="3" s="1"/>
  <c r="K46" i="3" s="1"/>
  <c r="K47" i="3" s="1"/>
  <c r="K48" i="3" s="1"/>
  <c r="K49" i="3" s="1"/>
  <c r="K50" i="3" s="1"/>
  <c r="K51" i="3" s="1"/>
  <c r="K52" i="3" s="1"/>
  <c r="K53" i="3" s="1"/>
  <c r="K54" i="3" s="1"/>
  <c r="K55" i="3" s="1"/>
  <c r="K56" i="3" s="1"/>
  <c r="K57" i="3" s="1"/>
  <c r="K58" i="3" s="1"/>
  <c r="K59" i="3" s="1"/>
  <c r="K60" i="3" s="1"/>
  <c r="K61" i="3" s="1"/>
  <c r="K62" i="3" s="1"/>
  <c r="K63" i="3" s="1"/>
  <c r="K64" i="3" s="1"/>
  <c r="K65" i="3" s="1"/>
  <c r="K66" i="3" s="1"/>
  <c r="K67" i="3" s="1"/>
  <c r="K68" i="3" s="1"/>
  <c r="K69" i="3" s="1"/>
  <c r="K70" i="3" s="1"/>
  <c r="K71" i="3" s="1"/>
  <c r="K72" i="3" s="1"/>
  <c r="K73" i="3" s="1"/>
  <c r="K74" i="3" s="1"/>
  <c r="K75" i="3" s="1"/>
  <c r="K76" i="3" s="1"/>
  <c r="K77" i="3" s="1"/>
  <c r="K78" i="3" s="1"/>
  <c r="K79" i="3" s="1"/>
  <c r="K80" i="3" s="1"/>
  <c r="K81" i="3" s="1"/>
  <c r="K82" i="3" s="1"/>
  <c r="K83" i="3" s="1"/>
  <c r="K84" i="3" s="1"/>
  <c r="K85" i="3" s="1"/>
  <c r="K86" i="3" s="1"/>
  <c r="K87" i="3" s="1"/>
  <c r="K88" i="3" s="1"/>
  <c r="K89" i="3" s="1"/>
  <c r="K90" i="3" s="1"/>
  <c r="K91" i="3" s="1"/>
  <c r="K92" i="3" s="1"/>
  <c r="K93" i="3" s="1"/>
  <c r="K94" i="3" s="1"/>
  <c r="K95" i="3" s="1"/>
  <c r="K96" i="3" s="1"/>
  <c r="K97" i="3" s="1"/>
  <c r="K98" i="3" s="1"/>
  <c r="K99" i="3" s="1"/>
  <c r="K100" i="3" s="1"/>
  <c r="K101" i="3" s="1"/>
  <c r="K102" i="3" s="1"/>
  <c r="K103" i="3" s="1"/>
  <c r="K104" i="3" s="1"/>
  <c r="K105" i="3" s="1"/>
  <c r="K106" i="3" s="1"/>
  <c r="K107" i="3" s="1"/>
  <c r="K108" i="3" s="1"/>
  <c r="K109" i="3" s="1"/>
  <c r="K110" i="3" s="1"/>
  <c r="K111" i="3" s="1"/>
  <c r="K112" i="3" s="1"/>
  <c r="K113" i="3" s="1"/>
  <c r="K114" i="3" s="1"/>
  <c r="K115" i="3" s="1"/>
  <c r="K116" i="3" s="1"/>
  <c r="K117" i="3" s="1"/>
  <c r="K118" i="3" s="1"/>
  <c r="K119" i="3" s="1"/>
  <c r="K120" i="3" s="1"/>
  <c r="K121" i="3" s="1"/>
  <c r="K122" i="3" s="1"/>
  <c r="K123" i="3" s="1"/>
  <c r="K124" i="3" s="1"/>
  <c r="K125" i="3" s="1"/>
  <c r="K126" i="3" s="1"/>
  <c r="K127" i="3" s="1"/>
  <c r="K128" i="3" s="1"/>
  <c r="K129" i="3" s="1"/>
  <c r="K130" i="3" s="1"/>
  <c r="K131" i="3" s="1"/>
  <c r="K132" i="3" s="1"/>
  <c r="K133" i="3" s="1"/>
  <c r="K134" i="3" s="1"/>
  <c r="K135" i="3" s="1"/>
  <c r="K136" i="3" s="1"/>
  <c r="K137" i="3" s="1"/>
  <c r="K138" i="3" s="1"/>
  <c r="K139" i="3" s="1"/>
  <c r="K140" i="3" s="1"/>
  <c r="K141" i="3" s="1"/>
  <c r="K142" i="3" s="1"/>
  <c r="K143" i="3" s="1"/>
  <c r="K144" i="3" s="1"/>
  <c r="K145" i="3" s="1"/>
  <c r="K146" i="3" s="1"/>
  <c r="K147" i="3" s="1"/>
  <c r="K148" i="3" s="1"/>
  <c r="K149" i="3" s="1"/>
  <c r="K150" i="3" s="1"/>
  <c r="K151" i="3" s="1"/>
  <c r="K152" i="3" s="1"/>
  <c r="K153" i="3" s="1"/>
  <c r="K154" i="3" s="1"/>
  <c r="K155" i="3" s="1"/>
  <c r="K156" i="3" s="1"/>
  <c r="K157" i="3" s="1"/>
  <c r="K158" i="3" s="1"/>
  <c r="K159" i="3" s="1"/>
  <c r="K160" i="3" s="1"/>
  <c r="K161" i="3" s="1"/>
  <c r="K162" i="3" s="1"/>
  <c r="K163" i="3" s="1"/>
  <c r="K164" i="3" s="1"/>
  <c r="K165" i="3" s="1"/>
  <c r="K166" i="3" s="1"/>
  <c r="K167" i="3" s="1"/>
  <c r="K168" i="3" s="1"/>
  <c r="K169" i="3" s="1"/>
  <c r="K170" i="3" s="1"/>
  <c r="K171" i="3" s="1"/>
  <c r="K172" i="3" s="1"/>
  <c r="K173" i="3" s="1"/>
  <c r="K174" i="3" s="1"/>
  <c r="K175" i="3" s="1"/>
  <c r="K176" i="3" s="1"/>
  <c r="K177" i="3" s="1"/>
  <c r="K178" i="3" s="1"/>
  <c r="K179" i="3" s="1"/>
  <c r="K180" i="3" s="1"/>
  <c r="K181" i="3" s="1"/>
  <c r="K182" i="3" s="1"/>
  <c r="K183" i="3" s="1"/>
  <c r="K184" i="3" s="1"/>
  <c r="K185" i="3" s="1"/>
  <c r="K186" i="3" s="1"/>
  <c r="K187" i="3" s="1"/>
  <c r="K188" i="3" s="1"/>
  <c r="K189" i="3" s="1"/>
  <c r="K190" i="3" s="1"/>
  <c r="K191" i="3" s="1"/>
  <c r="K192" i="3" s="1"/>
  <c r="K193" i="3" s="1"/>
  <c r="K194" i="3" s="1"/>
  <c r="K195" i="3" s="1"/>
  <c r="K196" i="3" s="1"/>
  <c r="K197" i="3" s="1"/>
  <c r="K198" i="3" s="1"/>
  <c r="K199" i="3" s="1"/>
  <c r="K200" i="3" s="1"/>
  <c r="K201" i="3" s="1"/>
  <c r="K202" i="3" s="1"/>
  <c r="K203" i="3" s="1"/>
  <c r="K204" i="3" s="1"/>
  <c r="K205" i="3" s="1"/>
  <c r="K206" i="3" s="1"/>
  <c r="K207" i="3" s="1"/>
  <c r="K208" i="3" s="1"/>
  <c r="K209" i="3" s="1"/>
  <c r="K210" i="3" s="1"/>
  <c r="K211" i="3" s="1"/>
  <c r="K212" i="3" s="1"/>
  <c r="K213" i="3" s="1"/>
  <c r="K214" i="3" s="1"/>
  <c r="K215" i="3" s="1"/>
  <c r="K216" i="3" s="1"/>
  <c r="K217" i="3" s="1"/>
  <c r="K218" i="3" s="1"/>
  <c r="K219" i="3" s="1"/>
  <c r="K220" i="3" s="1"/>
  <c r="K221" i="3" s="1"/>
  <c r="K222" i="3" s="1"/>
  <c r="K223" i="3" s="1"/>
  <c r="K224" i="3" s="1"/>
  <c r="K225" i="3" s="1"/>
  <c r="K226" i="3" s="1"/>
  <c r="K227" i="3" s="1"/>
  <c r="K228" i="3" s="1"/>
  <c r="K229" i="3" s="1"/>
  <c r="K230" i="3" s="1"/>
  <c r="K231" i="3" s="1"/>
  <c r="K232" i="3" s="1"/>
  <c r="K233" i="3" s="1"/>
  <c r="K234" i="3" s="1"/>
  <c r="K235" i="3" s="1"/>
  <c r="K236" i="3" s="1"/>
  <c r="K237" i="3" s="1"/>
  <c r="K238" i="3" s="1"/>
  <c r="K239" i="3" s="1"/>
  <c r="K240" i="3" s="1"/>
  <c r="K241" i="3" s="1"/>
  <c r="K242" i="3" s="1"/>
  <c r="K243" i="3" s="1"/>
  <c r="K244" i="3" s="1"/>
  <c r="K245" i="3" s="1"/>
  <c r="K246" i="3" s="1"/>
  <c r="K247" i="3" s="1"/>
  <c r="K248" i="3" s="1"/>
  <c r="K249" i="3" s="1"/>
  <c r="K250" i="3" s="1"/>
  <c r="K251" i="3" s="1"/>
  <c r="K252" i="3" s="1"/>
  <c r="K253" i="3" s="1"/>
  <c r="K254" i="3" s="1"/>
  <c r="K255" i="3" s="1"/>
  <c r="K3" i="3"/>
  <c r="H264" i="3"/>
  <c r="H265" i="3"/>
  <c r="H266" i="3" s="1"/>
  <c r="H263" i="3"/>
  <c r="H262" i="3"/>
  <c r="H261" i="3"/>
  <c r="H260" i="3"/>
  <c r="H259" i="3"/>
  <c r="H258" i="3"/>
  <c r="H255" i="3"/>
  <c r="H7" i="3"/>
  <c r="H6"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E270" i="3"/>
  <c r="E271" i="3"/>
  <c r="E272" i="3"/>
  <c r="E273" i="3"/>
  <c r="E269" i="3"/>
  <c r="E267" i="3"/>
  <c r="E266" i="3"/>
  <c r="E264" i="3"/>
  <c r="E263" i="3"/>
  <c r="E261" i="3"/>
  <c r="E260" i="3"/>
  <c r="O142" i="2"/>
  <c r="O143" i="2"/>
  <c r="O144" i="2"/>
  <c r="O145" i="2"/>
  <c r="O146" i="2"/>
  <c r="O147" i="2"/>
  <c r="O148" i="2"/>
  <c r="O2" i="2"/>
  <c r="S94" i="2" s="1"/>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K7" i="4"/>
  <c r="N27" i="4"/>
  <c r="J4" i="4"/>
  <c r="J5" i="4"/>
  <c r="J6" i="4" s="1"/>
  <c r="J7" i="4" s="1"/>
  <c r="J8" i="4" s="1"/>
  <c r="J9" i="4" s="1"/>
  <c r="J10" i="4" s="1"/>
  <c r="J11" i="4" s="1"/>
  <c r="J12" i="4" s="1"/>
  <c r="J13" i="4" s="1"/>
  <c r="J14" i="4" s="1"/>
  <c r="J15" i="4" s="1"/>
  <c r="J16" i="4" s="1"/>
  <c r="J17" i="4" s="1"/>
  <c r="J18" i="4" s="1"/>
  <c r="J19" i="4" s="1"/>
  <c r="J20" i="4" s="1"/>
  <c r="J21" i="4" s="1"/>
  <c r="J22" i="4" s="1"/>
  <c r="J23" i="4" s="1"/>
  <c r="J24" i="4" s="1"/>
  <c r="J25" i="4" s="1"/>
  <c r="J3" i="4"/>
  <c r="I22" i="4"/>
  <c r="I23" i="4"/>
  <c r="I24" i="4"/>
  <c r="I25" i="4"/>
  <c r="I6" i="4"/>
  <c r="I8" i="4"/>
  <c r="I9" i="4"/>
  <c r="I11" i="4"/>
  <c r="I15" i="4"/>
  <c r="I18" i="4"/>
  <c r="I20" i="4"/>
  <c r="I21" i="4"/>
  <c r="E3" i="4"/>
  <c r="I3" i="4" s="1"/>
  <c r="E4" i="4"/>
  <c r="I4" i="4" s="1"/>
  <c r="E5" i="4"/>
  <c r="I5" i="4" s="1"/>
  <c r="E6" i="4"/>
  <c r="E7" i="4"/>
  <c r="I7" i="4" s="1"/>
  <c r="E8" i="4"/>
  <c r="E9" i="4"/>
  <c r="E10" i="4"/>
  <c r="I10" i="4" s="1"/>
  <c r="E11" i="4"/>
  <c r="E12" i="4"/>
  <c r="I12" i="4" s="1"/>
  <c r="E13" i="4"/>
  <c r="I13" i="4" s="1"/>
  <c r="E14" i="4"/>
  <c r="I14" i="4" s="1"/>
  <c r="E15" i="4"/>
  <c r="E16" i="4"/>
  <c r="I16" i="4" s="1"/>
  <c r="E17" i="4"/>
  <c r="I17" i="4" s="1"/>
  <c r="E18" i="4"/>
  <c r="E19" i="4"/>
  <c r="I19" i="4" s="1"/>
  <c r="E20" i="4"/>
  <c r="E21" i="4"/>
  <c r="E2" i="4"/>
  <c r="I2" i="4" s="1"/>
  <c r="S92" i="2"/>
  <c r="G3" i="2"/>
  <c r="H3" i="2"/>
  <c r="G4" i="2"/>
  <c r="H4" i="2"/>
  <c r="G5" i="2"/>
  <c r="H5" i="2"/>
  <c r="G6" i="2"/>
  <c r="H6" i="2"/>
  <c r="G7" i="2"/>
  <c r="H7" i="2"/>
  <c r="G8" i="2"/>
  <c r="H8" i="2"/>
  <c r="G9" i="2"/>
  <c r="H9" i="2"/>
  <c r="G10" i="2"/>
  <c r="H10" i="2"/>
  <c r="G11" i="2"/>
  <c r="H11" i="2"/>
  <c r="G12" i="2"/>
  <c r="H12" i="2"/>
  <c r="G13" i="2"/>
  <c r="H13" i="2"/>
  <c r="G14" i="2"/>
  <c r="H14" i="2"/>
  <c r="G15" i="2"/>
  <c r="H15" i="2"/>
  <c r="G16" i="2"/>
  <c r="H16" i="2"/>
  <c r="G17" i="2"/>
  <c r="H17" i="2"/>
  <c r="G18" i="2"/>
  <c r="H18" i="2"/>
  <c r="G19" i="2"/>
  <c r="H19" i="2"/>
  <c r="G20" i="2"/>
  <c r="H20" i="2"/>
  <c r="G21" i="2"/>
  <c r="H21" i="2"/>
  <c r="G22" i="2"/>
  <c r="H22" i="2"/>
  <c r="G23" i="2"/>
  <c r="H23" i="2"/>
  <c r="G24" i="2"/>
  <c r="H24" i="2"/>
  <c r="G25" i="2"/>
  <c r="H25" i="2"/>
  <c r="G26" i="2"/>
  <c r="H26" i="2"/>
  <c r="G27" i="2"/>
  <c r="H27" i="2"/>
  <c r="G28" i="2"/>
  <c r="H28" i="2"/>
  <c r="G29" i="2"/>
  <c r="H29" i="2"/>
  <c r="G30" i="2"/>
  <c r="H30" i="2"/>
  <c r="G31" i="2"/>
  <c r="H31" i="2"/>
  <c r="G32" i="2"/>
  <c r="H32" i="2"/>
  <c r="G33" i="2"/>
  <c r="H33" i="2"/>
  <c r="G34" i="2"/>
  <c r="H34" i="2"/>
  <c r="G35" i="2"/>
  <c r="H35" i="2"/>
  <c r="G36" i="2"/>
  <c r="H36" i="2"/>
  <c r="G37" i="2"/>
  <c r="H37" i="2"/>
  <c r="G38" i="2"/>
  <c r="H38" i="2"/>
  <c r="G39" i="2"/>
  <c r="H39" i="2"/>
  <c r="G40" i="2"/>
  <c r="H40" i="2"/>
  <c r="G41" i="2"/>
  <c r="H41" i="2"/>
  <c r="G42" i="2"/>
  <c r="H42" i="2"/>
  <c r="G43" i="2"/>
  <c r="H43" i="2"/>
  <c r="G44" i="2"/>
  <c r="H44" i="2"/>
  <c r="G45" i="2"/>
  <c r="H45" i="2"/>
  <c r="G46" i="2"/>
  <c r="H46" i="2"/>
  <c r="G47" i="2"/>
  <c r="H47" i="2"/>
  <c r="G48" i="2"/>
  <c r="H48" i="2"/>
  <c r="G49" i="2"/>
  <c r="H49" i="2"/>
  <c r="G50" i="2"/>
  <c r="H50" i="2"/>
  <c r="G51" i="2"/>
  <c r="H51" i="2"/>
  <c r="G52" i="2"/>
  <c r="H52" i="2"/>
  <c r="G53" i="2"/>
  <c r="H53" i="2"/>
  <c r="G54" i="2"/>
  <c r="H54" i="2"/>
  <c r="G55" i="2"/>
  <c r="H55" i="2"/>
  <c r="G56" i="2"/>
  <c r="H56" i="2"/>
  <c r="G57" i="2"/>
  <c r="H57" i="2"/>
  <c r="G58" i="2"/>
  <c r="H58" i="2"/>
  <c r="G59" i="2"/>
  <c r="H59" i="2"/>
  <c r="G60" i="2"/>
  <c r="H60" i="2"/>
  <c r="G61" i="2"/>
  <c r="H61" i="2"/>
  <c r="G62" i="2"/>
  <c r="H62" i="2"/>
  <c r="G63" i="2"/>
  <c r="H63" i="2"/>
  <c r="G64" i="2"/>
  <c r="H64" i="2"/>
  <c r="G65" i="2"/>
  <c r="H65" i="2"/>
  <c r="G66" i="2"/>
  <c r="H66" i="2"/>
  <c r="G67" i="2"/>
  <c r="H67" i="2"/>
  <c r="G68" i="2"/>
  <c r="H68" i="2"/>
  <c r="G69" i="2"/>
  <c r="H69" i="2"/>
  <c r="G70" i="2"/>
  <c r="H70" i="2"/>
  <c r="G71" i="2"/>
  <c r="H71" i="2"/>
  <c r="G72" i="2"/>
  <c r="H72" i="2"/>
  <c r="G73" i="2"/>
  <c r="H73" i="2"/>
  <c r="G74" i="2"/>
  <c r="H74" i="2"/>
  <c r="G75" i="2"/>
  <c r="H75" i="2"/>
  <c r="G76" i="2"/>
  <c r="H76" i="2"/>
  <c r="G77" i="2"/>
  <c r="H77" i="2"/>
  <c r="G78" i="2"/>
  <c r="H78" i="2"/>
  <c r="G79" i="2"/>
  <c r="H79" i="2"/>
  <c r="G80" i="2"/>
  <c r="H80" i="2"/>
  <c r="G81" i="2"/>
  <c r="H81" i="2"/>
  <c r="G82" i="2"/>
  <c r="H82" i="2"/>
  <c r="G83" i="2"/>
  <c r="H83" i="2"/>
  <c r="G84" i="2"/>
  <c r="H84" i="2"/>
  <c r="G85" i="2"/>
  <c r="H85" i="2"/>
  <c r="G86" i="2"/>
  <c r="H86" i="2"/>
  <c r="G87" i="2"/>
  <c r="H87" i="2"/>
  <c r="G88" i="2"/>
  <c r="H88" i="2"/>
  <c r="G89" i="2"/>
  <c r="H89" i="2"/>
  <c r="G90" i="2"/>
  <c r="H90" i="2"/>
  <c r="G91" i="2"/>
  <c r="H91" i="2"/>
  <c r="G92" i="2"/>
  <c r="H92" i="2"/>
  <c r="G93" i="2"/>
  <c r="H93" i="2"/>
  <c r="G94" i="2"/>
  <c r="H94" i="2"/>
  <c r="G95" i="2"/>
  <c r="H95" i="2"/>
  <c r="G96" i="2"/>
  <c r="H96" i="2"/>
  <c r="G97" i="2"/>
  <c r="H97" i="2"/>
  <c r="G98" i="2"/>
  <c r="H98" i="2"/>
  <c r="G99" i="2"/>
  <c r="H99" i="2"/>
  <c r="G100" i="2"/>
  <c r="H100" i="2"/>
  <c r="G101" i="2"/>
  <c r="H101" i="2"/>
  <c r="G102" i="2"/>
  <c r="H102" i="2"/>
  <c r="G103" i="2"/>
  <c r="H103" i="2"/>
  <c r="G104" i="2"/>
  <c r="H104" i="2"/>
  <c r="G105" i="2"/>
  <c r="H105" i="2"/>
  <c r="G106" i="2"/>
  <c r="H106" i="2"/>
  <c r="G107" i="2"/>
  <c r="H107" i="2"/>
  <c r="G108" i="2"/>
  <c r="H108" i="2"/>
  <c r="G109" i="2"/>
  <c r="H109" i="2"/>
  <c r="G110" i="2"/>
  <c r="H110" i="2"/>
  <c r="G111" i="2"/>
  <c r="H111" i="2"/>
  <c r="G112" i="2"/>
  <c r="H112" i="2"/>
  <c r="G113" i="2"/>
  <c r="H113" i="2"/>
  <c r="G114" i="2"/>
  <c r="H114" i="2"/>
  <c r="G115" i="2"/>
  <c r="H115" i="2"/>
  <c r="G116" i="2"/>
  <c r="H116" i="2"/>
  <c r="G117" i="2"/>
  <c r="H117" i="2"/>
  <c r="G118" i="2"/>
  <c r="H118" i="2"/>
  <c r="G119" i="2"/>
  <c r="H119" i="2"/>
  <c r="G120" i="2"/>
  <c r="H120" i="2"/>
  <c r="G121" i="2"/>
  <c r="H121" i="2"/>
  <c r="G122" i="2"/>
  <c r="H122" i="2"/>
  <c r="G123" i="2"/>
  <c r="H123" i="2"/>
  <c r="G124" i="2"/>
  <c r="H124" i="2"/>
  <c r="G125" i="2"/>
  <c r="H125" i="2"/>
  <c r="G126" i="2"/>
  <c r="H126" i="2"/>
  <c r="G127" i="2"/>
  <c r="H127" i="2"/>
  <c r="G128" i="2"/>
  <c r="H128" i="2"/>
  <c r="G129" i="2"/>
  <c r="H129" i="2"/>
  <c r="G130" i="2"/>
  <c r="H130" i="2"/>
  <c r="G131" i="2"/>
  <c r="H131" i="2"/>
  <c r="G132" i="2"/>
  <c r="H132" i="2"/>
  <c r="G133" i="2"/>
  <c r="H133" i="2"/>
  <c r="G134" i="2"/>
  <c r="H134" i="2"/>
  <c r="G135" i="2"/>
  <c r="H135" i="2"/>
  <c r="G136" i="2"/>
  <c r="H136" i="2"/>
  <c r="G137" i="2"/>
  <c r="H137" i="2"/>
  <c r="G138" i="2"/>
  <c r="H138" i="2"/>
  <c r="G139" i="2"/>
  <c r="H139" i="2"/>
  <c r="G140" i="2"/>
  <c r="H140" i="2"/>
  <c r="G141" i="2"/>
  <c r="H141" i="2"/>
  <c r="H2" i="2"/>
  <c r="G2" i="2"/>
  <c r="F143" i="2"/>
  <c r="E143" i="2"/>
  <c r="E3" i="2"/>
  <c r="F3" i="2"/>
  <c r="E4" i="2"/>
  <c r="F4" i="2"/>
  <c r="E5" i="2"/>
  <c r="F5" i="2"/>
  <c r="E6" i="2"/>
  <c r="F6" i="2"/>
  <c r="E7" i="2"/>
  <c r="F7" i="2"/>
  <c r="E8" i="2"/>
  <c r="F8" i="2"/>
  <c r="E9" i="2"/>
  <c r="F9" i="2"/>
  <c r="E10" i="2"/>
  <c r="F10" i="2"/>
  <c r="E11" i="2"/>
  <c r="F11" i="2"/>
  <c r="E12" i="2"/>
  <c r="F12" i="2"/>
  <c r="E13" i="2"/>
  <c r="F13" i="2"/>
  <c r="E14" i="2"/>
  <c r="F14" i="2"/>
  <c r="E15" i="2"/>
  <c r="F15" i="2"/>
  <c r="E16" i="2"/>
  <c r="F16" i="2"/>
  <c r="E17" i="2"/>
  <c r="F17" i="2"/>
  <c r="E18" i="2"/>
  <c r="F18" i="2"/>
  <c r="E19" i="2"/>
  <c r="F19" i="2"/>
  <c r="E20" i="2"/>
  <c r="F20" i="2"/>
  <c r="E21" i="2"/>
  <c r="F21" i="2"/>
  <c r="E22" i="2"/>
  <c r="F22" i="2"/>
  <c r="E23" i="2"/>
  <c r="F23" i="2"/>
  <c r="E24" i="2"/>
  <c r="F24" i="2"/>
  <c r="E25" i="2"/>
  <c r="F25" i="2"/>
  <c r="E26" i="2"/>
  <c r="F26" i="2"/>
  <c r="E27" i="2"/>
  <c r="F27" i="2"/>
  <c r="E28" i="2"/>
  <c r="F28" i="2"/>
  <c r="E29" i="2"/>
  <c r="F29" i="2"/>
  <c r="E30" i="2"/>
  <c r="F30" i="2"/>
  <c r="E31" i="2"/>
  <c r="F31" i="2"/>
  <c r="E32" i="2"/>
  <c r="F32" i="2"/>
  <c r="E33" i="2"/>
  <c r="F33" i="2"/>
  <c r="E34" i="2"/>
  <c r="F34" i="2"/>
  <c r="E35" i="2"/>
  <c r="F35" i="2"/>
  <c r="E36" i="2"/>
  <c r="F36" i="2"/>
  <c r="E37" i="2"/>
  <c r="F37" i="2"/>
  <c r="E38" i="2"/>
  <c r="F38" i="2"/>
  <c r="E39" i="2"/>
  <c r="F39" i="2"/>
  <c r="E40" i="2"/>
  <c r="F40" i="2"/>
  <c r="E41" i="2"/>
  <c r="F41" i="2"/>
  <c r="E42" i="2"/>
  <c r="F42" i="2"/>
  <c r="E43" i="2"/>
  <c r="F43" i="2"/>
  <c r="E44" i="2"/>
  <c r="F44" i="2"/>
  <c r="E45" i="2"/>
  <c r="F45" i="2"/>
  <c r="E46" i="2"/>
  <c r="F46" i="2"/>
  <c r="E47" i="2"/>
  <c r="F47" i="2"/>
  <c r="E48" i="2"/>
  <c r="F48" i="2"/>
  <c r="E49" i="2"/>
  <c r="F49" i="2"/>
  <c r="E50" i="2"/>
  <c r="F50" i="2"/>
  <c r="E51" i="2"/>
  <c r="F51" i="2"/>
  <c r="E52" i="2"/>
  <c r="F52" i="2"/>
  <c r="E53" i="2"/>
  <c r="F53" i="2"/>
  <c r="E54" i="2"/>
  <c r="F54" i="2"/>
  <c r="E55" i="2"/>
  <c r="F55" i="2"/>
  <c r="E56" i="2"/>
  <c r="F56" i="2"/>
  <c r="E57" i="2"/>
  <c r="F57" i="2"/>
  <c r="E58" i="2"/>
  <c r="F58" i="2"/>
  <c r="E59" i="2"/>
  <c r="F59" i="2"/>
  <c r="E60" i="2"/>
  <c r="F60" i="2"/>
  <c r="E61" i="2"/>
  <c r="F61" i="2"/>
  <c r="E62" i="2"/>
  <c r="F62" i="2"/>
  <c r="E63" i="2"/>
  <c r="F63" i="2"/>
  <c r="E64" i="2"/>
  <c r="F64" i="2"/>
  <c r="E65" i="2"/>
  <c r="F65" i="2"/>
  <c r="E66" i="2"/>
  <c r="F66" i="2"/>
  <c r="E67" i="2"/>
  <c r="F67" i="2"/>
  <c r="E68" i="2"/>
  <c r="F68" i="2"/>
  <c r="E69" i="2"/>
  <c r="F69" i="2"/>
  <c r="E70" i="2"/>
  <c r="F70" i="2"/>
  <c r="E71" i="2"/>
  <c r="F71" i="2"/>
  <c r="E72" i="2"/>
  <c r="F72" i="2"/>
  <c r="E73" i="2"/>
  <c r="F73" i="2"/>
  <c r="E74" i="2"/>
  <c r="F74" i="2"/>
  <c r="E75" i="2"/>
  <c r="F75" i="2"/>
  <c r="E76" i="2"/>
  <c r="F76" i="2"/>
  <c r="E77" i="2"/>
  <c r="F77" i="2"/>
  <c r="E78" i="2"/>
  <c r="F78" i="2"/>
  <c r="E79" i="2"/>
  <c r="F79" i="2"/>
  <c r="E80" i="2"/>
  <c r="F80" i="2"/>
  <c r="E81" i="2"/>
  <c r="F81" i="2"/>
  <c r="E82" i="2"/>
  <c r="F82" i="2"/>
  <c r="E83" i="2"/>
  <c r="F83" i="2"/>
  <c r="E84" i="2"/>
  <c r="F84" i="2"/>
  <c r="E85" i="2"/>
  <c r="F85" i="2"/>
  <c r="E86" i="2"/>
  <c r="F86" i="2"/>
  <c r="E87" i="2"/>
  <c r="F87" i="2"/>
  <c r="E88" i="2"/>
  <c r="F88" i="2"/>
  <c r="E89" i="2"/>
  <c r="F89" i="2"/>
  <c r="E90" i="2"/>
  <c r="F90" i="2"/>
  <c r="E91" i="2"/>
  <c r="F91" i="2"/>
  <c r="E92" i="2"/>
  <c r="F92" i="2"/>
  <c r="E93" i="2"/>
  <c r="F93" i="2"/>
  <c r="E94" i="2"/>
  <c r="F94" i="2"/>
  <c r="E95" i="2"/>
  <c r="F95" i="2"/>
  <c r="E96" i="2"/>
  <c r="F96" i="2"/>
  <c r="E97" i="2"/>
  <c r="F97" i="2"/>
  <c r="E98" i="2"/>
  <c r="F98" i="2"/>
  <c r="E99" i="2"/>
  <c r="F99" i="2"/>
  <c r="E100" i="2"/>
  <c r="F100" i="2"/>
  <c r="E101" i="2"/>
  <c r="F101" i="2"/>
  <c r="E102" i="2"/>
  <c r="F102" i="2"/>
  <c r="E103" i="2"/>
  <c r="F103" i="2"/>
  <c r="E104" i="2"/>
  <c r="F104" i="2"/>
  <c r="E105" i="2"/>
  <c r="F105" i="2"/>
  <c r="E106" i="2"/>
  <c r="F106" i="2"/>
  <c r="E107" i="2"/>
  <c r="F107" i="2"/>
  <c r="E108" i="2"/>
  <c r="F108" i="2"/>
  <c r="E109" i="2"/>
  <c r="F109" i="2"/>
  <c r="E110" i="2"/>
  <c r="F110" i="2"/>
  <c r="E111" i="2"/>
  <c r="F111" i="2"/>
  <c r="E112" i="2"/>
  <c r="F112" i="2"/>
  <c r="E113" i="2"/>
  <c r="F113" i="2"/>
  <c r="E114" i="2"/>
  <c r="F114" i="2"/>
  <c r="E115" i="2"/>
  <c r="F115" i="2"/>
  <c r="E116" i="2"/>
  <c r="F116" i="2"/>
  <c r="E117" i="2"/>
  <c r="F117" i="2"/>
  <c r="E118" i="2"/>
  <c r="F118" i="2"/>
  <c r="E119" i="2"/>
  <c r="F119" i="2"/>
  <c r="E120" i="2"/>
  <c r="F120" i="2"/>
  <c r="E121" i="2"/>
  <c r="F121" i="2"/>
  <c r="E122" i="2"/>
  <c r="F122" i="2"/>
  <c r="E123" i="2"/>
  <c r="F123" i="2"/>
  <c r="E124" i="2"/>
  <c r="F124" i="2"/>
  <c r="E125" i="2"/>
  <c r="F125" i="2"/>
  <c r="E126" i="2"/>
  <c r="F126" i="2"/>
  <c r="E127" i="2"/>
  <c r="F127" i="2"/>
  <c r="E128" i="2"/>
  <c r="F128" i="2"/>
  <c r="E129" i="2"/>
  <c r="F129" i="2"/>
  <c r="E130" i="2"/>
  <c r="F130" i="2"/>
  <c r="E131" i="2"/>
  <c r="F131" i="2"/>
  <c r="E132" i="2"/>
  <c r="F132" i="2"/>
  <c r="E133" i="2"/>
  <c r="F133" i="2"/>
  <c r="E134" i="2"/>
  <c r="F134" i="2"/>
  <c r="E135" i="2"/>
  <c r="F135" i="2"/>
  <c r="E136" i="2"/>
  <c r="F136" i="2"/>
  <c r="E137" i="2"/>
  <c r="F137" i="2"/>
  <c r="E138" i="2"/>
  <c r="F138" i="2"/>
  <c r="E139" i="2"/>
  <c r="F139" i="2"/>
  <c r="E140" i="2"/>
  <c r="F140" i="2"/>
  <c r="E141" i="2"/>
  <c r="F141" i="2"/>
  <c r="F2" i="2"/>
  <c r="E2" i="2"/>
  <c r="D27" i="5"/>
  <c r="D3" i="5"/>
  <c r="D4" i="5"/>
  <c r="D5" i="5"/>
  <c r="D6" i="5"/>
  <c r="D7" i="5"/>
  <c r="D8" i="5"/>
  <c r="D9" i="5"/>
  <c r="D10" i="5"/>
  <c r="D11" i="5"/>
  <c r="D12" i="5"/>
  <c r="D13" i="5"/>
  <c r="D14" i="5"/>
  <c r="D15" i="5"/>
  <c r="D16" i="5"/>
  <c r="D17" i="5"/>
  <c r="D18" i="5"/>
  <c r="D19" i="5"/>
  <c r="D20" i="5"/>
  <c r="D21" i="5"/>
  <c r="D22" i="5"/>
  <c r="D23" i="5"/>
  <c r="D24" i="5"/>
  <c r="D25" i="5"/>
  <c r="D26" i="5"/>
  <c r="D2" i="5"/>
  <c r="F4" i="6"/>
  <c r="F5" i="6"/>
  <c r="F6" i="6" s="1"/>
  <c r="F7" i="6" s="1"/>
  <c r="F8" i="6" s="1"/>
  <c r="F9" i="6" s="1"/>
  <c r="F10" i="6" s="1"/>
  <c r="F11" i="6" s="1"/>
  <c r="F12" i="6" s="1"/>
  <c r="F13" i="6" s="1"/>
  <c r="F14" i="6" s="1"/>
  <c r="F15" i="6" s="1"/>
  <c r="F16" i="6" s="1"/>
  <c r="F17" i="6" s="1"/>
  <c r="F18" i="6" s="1"/>
  <c r="F19" i="6" s="1"/>
  <c r="F20" i="6" s="1"/>
  <c r="F21" i="6" s="1"/>
  <c r="F22" i="6" s="1"/>
  <c r="F23" i="6" s="1"/>
  <c r="F24" i="6" s="1"/>
  <c r="F25" i="6" s="1"/>
  <c r="F3" i="6"/>
  <c r="G3" i="6" s="1"/>
  <c r="I1" i="6"/>
  <c r="D4" i="6"/>
  <c r="D5" i="6"/>
  <c r="D6" i="6" s="1"/>
  <c r="D7" i="6" s="1"/>
  <c r="D8" i="6" s="1"/>
  <c r="D9" i="6" s="1"/>
  <c r="D10" i="6" s="1"/>
  <c r="D11" i="6" s="1"/>
  <c r="D12" i="6" s="1"/>
  <c r="D13" i="6" s="1"/>
  <c r="D14" i="6" s="1"/>
  <c r="D15" i="6" s="1"/>
  <c r="D16" i="6" s="1"/>
  <c r="D17" i="6" s="1"/>
  <c r="D18" i="6" s="1"/>
  <c r="D19" i="6" s="1"/>
  <c r="D20" i="6" s="1"/>
  <c r="D21" i="6" s="1"/>
  <c r="D22" i="6" s="1"/>
  <c r="D23" i="6" s="1"/>
  <c r="D24" i="6" s="1"/>
  <c r="D25" i="6" s="1"/>
  <c r="D3" i="6"/>
  <c r="E3" i="6"/>
  <c r="H267" i="3" l="1"/>
  <c r="S93" i="2"/>
  <c r="K3" i="4"/>
  <c r="K5" i="4"/>
  <c r="K4" i="4"/>
  <c r="H143" i="2"/>
  <c r="G143" i="2"/>
  <c r="G5" i="6"/>
  <c r="G4" i="6"/>
  <c r="E4" i="6"/>
  <c r="E5" i="6"/>
  <c r="H268" i="3" l="1"/>
  <c r="K6" i="4"/>
  <c r="G6" i="6"/>
  <c r="E6" i="6"/>
  <c r="H269" i="3" l="1"/>
  <c r="G7" i="6"/>
  <c r="E7" i="6"/>
  <c r="H270" i="3" l="1"/>
  <c r="K8" i="4"/>
  <c r="G8" i="6"/>
  <c r="E8" i="6"/>
  <c r="H271" i="3" l="1"/>
  <c r="K9" i="4"/>
  <c r="G9" i="6"/>
  <c r="E9" i="6"/>
  <c r="H272" i="3" l="1"/>
  <c r="H273" i="3" s="1"/>
  <c r="K10" i="4"/>
  <c r="G10" i="6"/>
  <c r="E10" i="6"/>
  <c r="H274" i="3" l="1"/>
  <c r="H275" i="3"/>
  <c r="K11" i="4"/>
  <c r="G11" i="6"/>
  <c r="E11" i="6"/>
  <c r="H276" i="3" l="1"/>
  <c r="K12" i="4"/>
  <c r="G12" i="6"/>
  <c r="E12" i="6"/>
  <c r="H277" i="3" l="1"/>
  <c r="K13" i="4"/>
  <c r="G13" i="6"/>
  <c r="E13" i="6"/>
  <c r="H278" i="3" l="1"/>
  <c r="K14" i="4"/>
  <c r="G14" i="6"/>
  <c r="E14" i="6"/>
  <c r="H279" i="3" l="1"/>
  <c r="H280" i="3"/>
  <c r="K15" i="4"/>
  <c r="G15" i="6"/>
  <c r="E15" i="6"/>
  <c r="H281" i="3" l="1"/>
  <c r="H282" i="3" s="1"/>
  <c r="K16" i="4"/>
  <c r="G16" i="6"/>
  <c r="E16" i="6"/>
  <c r="H283" i="3" l="1"/>
  <c r="K17" i="4"/>
  <c r="G17" i="6"/>
  <c r="E17" i="6"/>
  <c r="H284" i="3" l="1"/>
  <c r="H285" i="3" s="1"/>
  <c r="K18" i="4"/>
  <c r="G18" i="6"/>
  <c r="E18" i="6"/>
  <c r="H286" i="3" l="1"/>
  <c r="H287" i="3" s="1"/>
  <c r="K20" i="4"/>
  <c r="K19" i="4"/>
  <c r="G19" i="6"/>
  <c r="E19" i="6"/>
  <c r="H288" i="3" l="1"/>
  <c r="G20" i="6"/>
  <c r="E20" i="6"/>
  <c r="G21" i="6" l="1"/>
  <c r="E21" i="6"/>
  <c r="G22" i="6" l="1"/>
  <c r="E22" i="6"/>
  <c r="G23" i="6" l="1"/>
  <c r="E23" i="6"/>
  <c r="G25" i="6" l="1"/>
  <c r="G24" i="6"/>
  <c r="E24" i="6"/>
  <c r="E25" i="6"/>
  <c r="I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5A2513EF-386A-4A8B-83B6-CD71FE101860}">
      <text>
        <r>
          <rPr>
            <sz val="8"/>
            <color indexed="81"/>
            <rFont val="Tahoma"/>
            <family val="2"/>
          </rPr>
          <t xml:space="preserve">In megawatts.
</t>
        </r>
      </text>
    </comment>
    <comment ref="C1" authorId="0" shapeId="0" xr:uid="{A2D3F3C4-6BAE-4A9D-88D8-6BD0443CE34B}">
      <text>
        <r>
          <rPr>
            <sz val="8"/>
            <color indexed="81"/>
            <rFont val="Tahoma"/>
            <family val="2"/>
          </rPr>
          <t xml:space="preserve">In degrees 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 authorId="0" shapeId="0" xr:uid="{F34AB25D-0065-44C2-A1F1-6198D0909F7F}">
      <text>
        <r>
          <rPr>
            <sz val="8"/>
            <color indexed="81"/>
            <rFont val="Tahoma"/>
            <family val="2"/>
          </rPr>
          <t xml:space="preserve">Actually, the number of loaves sold. Lost sales because of lack of supply are not recorded.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<sst xmlns="http://schemas.openxmlformats.org/spreadsheetml/2006/main" count="1760" uniqueCount="126">
  <si>
    <t>Day</t>
  </si>
  <si>
    <t>Supply</t>
  </si>
  <si>
    <t>On Sale</t>
  </si>
  <si>
    <t>Demand</t>
  </si>
  <si>
    <t>Monday</t>
  </si>
  <si>
    <t>No</t>
  </si>
  <si>
    <t>Tuesday</t>
  </si>
  <si>
    <t>Yes</t>
  </si>
  <si>
    <t>Wednesday</t>
  </si>
  <si>
    <t>Thursday</t>
  </si>
  <si>
    <t>Friday</t>
  </si>
  <si>
    <t>Saturday</t>
  </si>
  <si>
    <t>Sunday</t>
  </si>
  <si>
    <t>Month</t>
  </si>
  <si>
    <t>Day of month</t>
  </si>
  <si>
    <t>Day of week</t>
  </si>
  <si>
    <t>Staff payday</t>
  </si>
  <si>
    <t>Faculty payday</t>
  </si>
  <si>
    <t>After or before holiday</t>
  </si>
  <si>
    <t>Arrivals</t>
  </si>
  <si>
    <t>Jan</t>
  </si>
  <si>
    <t>Tue</t>
  </si>
  <si>
    <t>Wed</t>
  </si>
  <si>
    <t>Thu</t>
  </si>
  <si>
    <t>Fri</t>
  </si>
  <si>
    <t>Mon</t>
  </si>
  <si>
    <t>Feb</t>
  </si>
  <si>
    <t>Mar</t>
  </si>
  <si>
    <t>Apr</t>
  </si>
  <si>
    <t>May</t>
  </si>
  <si>
    <t>Jun</t>
  </si>
  <si>
    <t>Jul</t>
  </si>
  <si>
    <t>Aug</t>
  </si>
  <si>
    <t>Sep</t>
  </si>
  <si>
    <t>Oct</t>
  </si>
  <si>
    <t>Nov</t>
  </si>
  <si>
    <t>Dec</t>
  </si>
  <si>
    <t>Quarter</t>
  </si>
  <si>
    <t>Advertising</t>
  </si>
  <si>
    <t>Sales</t>
  </si>
  <si>
    <t>Peak Load</t>
  </si>
  <si>
    <t>Daily High Temperature</t>
  </si>
  <si>
    <t>Year</t>
  </si>
  <si>
    <t>Applications</t>
  </si>
  <si>
    <t>1</t>
  </si>
  <si>
    <t>2</t>
  </si>
  <si>
    <t>3</t>
  </si>
  <si>
    <t>4</t>
  </si>
  <si>
    <t>5</t>
  </si>
  <si>
    <t>6</t>
  </si>
  <si>
    <t>Your Name</t>
  </si>
  <si>
    <t>Date:</t>
  </si>
  <si>
    <t xml:space="preserve">I received help on this assignment from the following people or resources: </t>
  </si>
  <si>
    <t>Thomas Courtney</t>
  </si>
  <si>
    <t>Exponential Smoothing</t>
  </si>
  <si>
    <t>Exponential Smoothing (Part B)</t>
  </si>
  <si>
    <t>Exponential Smoothing (Part C)</t>
  </si>
  <si>
    <t>RMSE (Part B)</t>
  </si>
  <si>
    <t>RMSE (Part C)</t>
  </si>
  <si>
    <t>Difference (Part B)</t>
  </si>
  <si>
    <t>Difference (Part C)</t>
  </si>
  <si>
    <t>Forecasted Temperature</t>
  </si>
  <si>
    <t>On Sale Demand</t>
  </si>
  <si>
    <t>Not On Sale Demand</t>
  </si>
  <si>
    <t>Sum by Sale/No Sale</t>
  </si>
  <si>
    <t>Not On Sale</t>
  </si>
  <si>
    <t>On Sale Supply</t>
  </si>
  <si>
    <t>Not On Sale Supply</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</si>
  <si>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</si>
  <si>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</si>
  <si>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</si>
  <si>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</si>
  <si>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</si>
  <si>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</si>
  <si>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</si>
  <si>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</si>
  <si>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</si>
  <si>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</si>
  <si>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</si>
  <si>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</si>
  <si>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</si>
  <si>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</si>
  <si>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</si>
  <si>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</si>
  <si>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</si>
  <si>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</si>
  <si>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</si>
  <si>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</si>
  <si>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</si>
  <si>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</si>
  <si>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</si>
  <si>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</si>
  <si>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Forecasted Demand</t>
  </si>
  <si>
    <t>Average Supply - Forecasted Demand</t>
  </si>
  <si>
    <t>Average Supply- Actual Demand</t>
  </si>
  <si>
    <t>Q2</t>
  </si>
  <si>
    <t>Q3</t>
  </si>
  <si>
    <t>Q4</t>
  </si>
  <si>
    <t>Forecasted Sales Using Regression</t>
  </si>
  <si>
    <t xml:space="preserve">Exponential Smoothing Forecast </t>
  </si>
  <si>
    <t>Error</t>
  </si>
  <si>
    <t>Part A</t>
  </si>
  <si>
    <t>Part B</t>
  </si>
  <si>
    <t>Average Error</t>
  </si>
  <si>
    <t>Textbook</t>
  </si>
  <si>
    <t>Previous Assignment</t>
  </si>
  <si>
    <t>apply the tools in the chapter</t>
  </si>
  <si>
    <t xml:space="preserve">you should come up with </t>
  </si>
  <si>
    <t>This P Value is not a significant predictor</t>
  </si>
  <si>
    <t>try and remove the FRIDAY VARIABLE</t>
  </si>
  <si>
    <t>Absolute Value of the average forecasted demand- average actual demand</t>
  </si>
  <si>
    <t>Staff Payday</t>
  </si>
  <si>
    <t>Faculty Payday</t>
  </si>
  <si>
    <t>After or Before a Holiday</t>
  </si>
  <si>
    <t>Day of the Week</t>
  </si>
  <si>
    <t>Moving Average Arrivals</t>
  </si>
  <si>
    <t>ABS(Actual Arrivals-MA Arrivals)</t>
  </si>
  <si>
    <t>Moving Average Correctness</t>
  </si>
  <si>
    <t>Mean Absolute Error</t>
  </si>
  <si>
    <t>Root Mean Square Error</t>
  </si>
  <si>
    <t>ABS percentage error</t>
  </si>
  <si>
    <t>Mean Absolute Percentage Error</t>
  </si>
  <si>
    <t>ABS(actual Arrivals-ES Arrivals</t>
  </si>
  <si>
    <t>Moving Average December Mean Absolute Percentage Error</t>
  </si>
  <si>
    <t>Exponential Smoothing Correctness</t>
  </si>
  <si>
    <t>Exponential Smoothing December Mean Absolute Percentage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</si>
</sst>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quot;$&quot;#,##0"/>
    <numFmt numFmtId="166" formatCode="#,##0.0"/>
    <numFmt numFmtId="175" formatCode="&quot;$&quot;#,##0.00"/>
    <numFmt numFmtId="176" formatCode="&quot;$&quot;#,##0.0"/>
  </numFmts>
  <fonts count="12" x14ac:knownFonts="1">
    <font>
      <sz val="11"/>
      <color theme="1"/>
      <name val="Calibri"/>
      <family val="2"/>
      <scheme val="minor"/>
    </font>
    <font>
      <sz val="11"/>
      <color rgb="FF006100"/>
      <name val="Calibri"/>
      <family val="2"/>
      <scheme val="minor"/>
    </font>
    <font>
      <b/>
      <sz val="11"/>
      <color theme="1"/>
      <name val="Calibri"/>
      <family val="2"/>
      <scheme val="minor"/>
    </font>
    <font>
      <sz val="10"/>
      <name val="Arial"/>
      <family val="2"/>
    </font>
    <font>
      <sz val="11"/>
      <name val="Calibri"/>
      <family val="2"/>
      <scheme val="minor"/>
    </font>
    <font>
      <sz val="8"/>
      <color indexed="81"/>
      <name val="Tahoma"/>
      <family val="2"/>
    </font>
    <font>
      <sz val="11"/>
      <name val="Calibri"/>
      <family val="2"/>
    </font>
    <font>
      <sz val="11"/>
      <color theme="1"/>
      <name val="Calibri"/>
      <family val="2"/>
      <scheme val="minor"/>
    </font>
    <font>
      <b/>
      <sz val="11"/>
      <name val="Calibri"/>
      <family val="2"/>
      <scheme val="minor"/>
    </font>
    <font>
      <sz val="8"/>
      <name val="Calibri"/>
      <family val="2"/>
      <scheme val="minor"/>
    </font>
    <font>
      <i/>
      <sz val="11"/>
      <color theme="1"/>
      <name val="Calibri"/>
      <family val="2"/>
      <scheme val="minor"/>
    </font>
    <font>
      <b/>
      <sz val="11"/>
      <name val="Calibri"/>
      <family val="2"/>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0" fontId="1" fillId="2" borderId="0" applyNumberFormat="0" applyBorder="0" applyAlignment="0" applyProtection="0"/>
    <xf numFmtId="0" fontId="3" fillId="0" borderId="0"/>
    <xf numFmtId="164" fontId="3" fillId="0" borderId="0"/>
    <xf numFmtId="0" fontId="6" fillId="0" borderId="0"/>
    <xf numFmtId="9" fontId="7" fillId="0" borderId="0" applyFont="0" applyFill="0" applyBorder="0" applyAlignment="0" applyProtection="0"/>
  </cellStyleXfs>
  <cellXfs count="64">
    <xf numFmtId="0" fontId="0" fillId="0" borderId="0" xfId="0"/>
    <xf numFmtId="0" fontId="4" fillId="0" borderId="0" xfId="2" applyFont="1" applyAlignment="1">
      <alignment horizontal="left"/>
    </xf>
    <xf numFmtId="0" fontId="4" fillId="0" borderId="0" xfId="2" applyFont="1" applyAlignment="1">
      <alignment horizontal="right"/>
    </xf>
    <xf numFmtId="0" fontId="4" fillId="0" borderId="0" xfId="2" applyFont="1"/>
    <xf numFmtId="164" fontId="4" fillId="0" borderId="0" xfId="3" applyFont="1" applyAlignment="1" applyProtection="1">
      <alignment horizontal="right"/>
    </xf>
    <xf numFmtId="164" fontId="4" fillId="0" borderId="0" xfId="3" applyFont="1" applyAlignment="1">
      <alignment horizontal="right"/>
    </xf>
    <xf numFmtId="164" fontId="4" fillId="0" borderId="0" xfId="3" applyFont="1" applyProtection="1"/>
    <xf numFmtId="164" fontId="4" fillId="0" borderId="0" xfId="3" applyFont="1"/>
    <xf numFmtId="0" fontId="6" fillId="0" borderId="0" xfId="2" applyFont="1" applyAlignment="1">
      <alignment horizontal="center"/>
    </xf>
    <xf numFmtId="0" fontId="6" fillId="0" borderId="0" xfId="2" applyFont="1" applyAlignment="1">
      <alignment horizontal="right"/>
    </xf>
    <xf numFmtId="165" fontId="6" fillId="0" borderId="0" xfId="2" applyNumberFormat="1" applyFont="1"/>
    <xf numFmtId="0" fontId="6" fillId="0" borderId="0" xfId="2" applyFont="1"/>
    <xf numFmtId="166" fontId="6" fillId="0" borderId="0" xfId="2" applyNumberFormat="1" applyFont="1" applyAlignment="1">
      <alignment horizontal="right"/>
    </xf>
    <xf numFmtId="166" fontId="6" fillId="0" borderId="0" xfId="2" applyNumberFormat="1" applyFont="1"/>
    <xf numFmtId="0" fontId="6" fillId="0" borderId="0" xfId="4" applyFont="1" applyAlignment="1">
      <alignment horizontal="center"/>
    </xf>
    <xf numFmtId="0" fontId="6" fillId="0" borderId="0" xfId="4" applyFont="1" applyAlignment="1">
      <alignment horizontal="right"/>
    </xf>
    <xf numFmtId="0" fontId="6" fillId="0" borderId="0" xfId="4" applyFont="1"/>
    <xf numFmtId="49" fontId="6" fillId="0" borderId="0" xfId="4" applyNumberFormat="1" applyFont="1" applyAlignment="1">
      <alignment horizontal="center"/>
    </xf>
    <xf numFmtId="0" fontId="0" fillId="0" borderId="2" xfId="0" applyBorder="1"/>
    <xf numFmtId="0" fontId="6" fillId="0" borderId="0" xfId="4" applyNumberFormat="1" applyFont="1" applyAlignment="1">
      <alignment horizontal="center"/>
    </xf>
    <xf numFmtId="0" fontId="6" fillId="0" borderId="0" xfId="4" applyNumberFormat="1" applyFont="1"/>
    <xf numFmtId="0" fontId="1" fillId="2" borderId="8" xfId="1" applyBorder="1" applyAlignment="1">
      <alignment horizontal="center"/>
    </xf>
    <xf numFmtId="0" fontId="1" fillId="2" borderId="1" xfId="1" applyBorder="1" applyAlignment="1">
      <alignment horizontal="center"/>
    </xf>
    <xf numFmtId="0" fontId="1" fillId="2" borderId="9" xfId="1" applyBorder="1" applyAlignment="1">
      <alignment horizontal="center"/>
    </xf>
    <xf numFmtId="0" fontId="1" fillId="2" borderId="10" xfId="1" applyBorder="1" applyAlignment="1">
      <alignment horizontal="center"/>
    </xf>
    <xf numFmtId="0" fontId="1" fillId="2" borderId="11" xfId="1" applyBorder="1" applyAlignment="1">
      <alignment horizontal="center"/>
    </xf>
    <xf numFmtId="0" fontId="1" fillId="2" borderId="12" xfId="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9"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14" fontId="0" fillId="0" borderId="3" xfId="0" applyNumberFormat="1" applyBorder="1" applyAlignment="1">
      <alignment horizontal="center"/>
    </xf>
    <xf numFmtId="0" fontId="8" fillId="0" borderId="0" xfId="2" applyFont="1" applyAlignment="1">
      <alignment horizontal="right"/>
    </xf>
    <xf numFmtId="0" fontId="8" fillId="0" borderId="0" xfId="2" applyFont="1"/>
    <xf numFmtId="2" fontId="8" fillId="0" borderId="0" xfId="2" applyNumberFormat="1" applyFont="1"/>
    <xf numFmtId="0" fontId="4" fillId="0" borderId="0" xfId="2" applyFont="1" applyAlignment="1">
      <alignment horizontal="center"/>
    </xf>
    <xf numFmtId="0" fontId="4" fillId="0" borderId="0" xfId="2" applyFont="1" applyAlignment="1">
      <alignment horizontal="center"/>
    </xf>
    <xf numFmtId="0" fontId="4" fillId="3" borderId="0" xfId="2" applyFont="1" applyFill="1"/>
    <xf numFmtId="0" fontId="0" fillId="0" borderId="0" xfId="0" applyFill="1" applyBorder="1" applyAlignment="1"/>
    <xf numFmtId="0" fontId="0" fillId="0" borderId="13" xfId="0" applyFill="1" applyBorder="1" applyAlignment="1"/>
    <xf numFmtId="0" fontId="10" fillId="0" borderId="14" xfId="0" applyFont="1" applyFill="1" applyBorder="1" applyAlignment="1">
      <alignment horizontal="center"/>
    </xf>
    <xf numFmtId="0" fontId="10" fillId="0" borderId="14" xfId="0" applyFont="1" applyFill="1" applyBorder="1" applyAlignment="1">
      <alignment horizontal="centerContinuous"/>
    </xf>
    <xf numFmtId="0" fontId="6" fillId="0" borderId="0" xfId="2" applyNumberFormat="1" applyFont="1"/>
    <xf numFmtId="175" fontId="6" fillId="0" borderId="0" xfId="2" applyNumberFormat="1" applyFont="1" applyAlignment="1">
      <alignment horizontal="right"/>
    </xf>
    <xf numFmtId="175" fontId="6" fillId="0" borderId="0" xfId="2" applyNumberFormat="1" applyFont="1"/>
    <xf numFmtId="175" fontId="11" fillId="0" borderId="0" xfId="2" applyNumberFormat="1" applyFont="1"/>
    <xf numFmtId="165" fontId="0" fillId="0" borderId="0" xfId="0" applyNumberFormat="1"/>
    <xf numFmtId="0" fontId="11" fillId="0" borderId="0" xfId="2" applyFont="1" applyAlignment="1">
      <alignment horizontal="right"/>
    </xf>
    <xf numFmtId="0" fontId="2" fillId="0" borderId="0" xfId="0" applyFont="1"/>
    <xf numFmtId="176" fontId="0" fillId="0" borderId="0" xfId="0" applyNumberFormat="1"/>
    <xf numFmtId="175" fontId="0" fillId="0" borderId="0" xfId="0" applyNumberFormat="1"/>
    <xf numFmtId="0" fontId="8" fillId="0" borderId="0" xfId="2" applyFont="1" applyAlignment="1">
      <alignment wrapText="1"/>
    </xf>
    <xf numFmtId="2" fontId="4" fillId="0" borderId="0" xfId="2" applyNumberFormat="1" applyFont="1"/>
    <xf numFmtId="164" fontId="4" fillId="0" borderId="0" xfId="3" applyFont="1" applyAlignment="1" applyProtection="1">
      <alignment horizontal="center"/>
    </xf>
    <xf numFmtId="0" fontId="4" fillId="0" borderId="0" xfId="3" applyNumberFormat="1" applyFont="1"/>
    <xf numFmtId="164" fontId="0" fillId="0" borderId="0" xfId="0" applyNumberFormat="1"/>
    <xf numFmtId="14" fontId="4" fillId="0" borderId="0" xfId="3" applyNumberFormat="1" applyFont="1"/>
    <xf numFmtId="9" fontId="0" fillId="0" borderId="0" xfId="5" applyFont="1"/>
    <xf numFmtId="9" fontId="4" fillId="0" borderId="0" xfId="5" applyFont="1"/>
    <xf numFmtId="10" fontId="4" fillId="0" borderId="0" xfId="5" applyNumberFormat="1" applyFont="1"/>
  </cellXfs>
  <cellStyles count="6">
    <cellStyle name="Good" xfId="1" builtinId="26"/>
    <cellStyle name="Normal" xfId="0" builtinId="0"/>
    <cellStyle name="Normal 2" xfId="2" xr:uid="{FF9256FB-0E34-4044-A3FE-6F22AB8180DD}"/>
    <cellStyle name="Normal 2 2" xfId="3" xr:uid="{A0E58448-BB3E-414E-A7D2-27BB43E9E5CF}"/>
    <cellStyle name="Normal 3" xfId="4" xr:uid="{E3542AF4-AAC8-4BBB-B94E-9E4AEE5269E2}"/>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Power Company Peak Power Loads vs Daily High Temperatures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'32'!$C$1</c:f>
              <c:strCache>
                <c:ptCount val="1"/>
                <c:pt idx="0">
                  <c:v>Daily High Temperature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0142682280724189E-2"/>
                  <c:y val="-9.062872217114992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'32'!$B$2:$B$26</c:f>
              <c:numCache>
                <c:formatCode>#,##0.0</c:formatCode>
                <c:ptCount val="25"/>
                <c:pt idx="0">
                  <c:v>118.5</c:v>
                </c:pt>
                <c:pt idx="1">
                  <c:v>136</c:v>
                </c:pt>
                <c:pt idx="2">
                  <c:v>143.6</c:v>
                </c:pt>
                <c:pt idx="3">
                  <c:v>153.19999999999999</c:v>
                </c:pt>
                <c:pt idx="4">
                  <c:v>140.69999999999999</c:v>
                </c:pt>
                <c:pt idx="5">
                  <c:v>151.9</c:v>
                </c:pt>
                <c:pt idx="6">
                  <c:v>135.1</c:v>
                </c:pt>
                <c:pt idx="7">
                  <c:v>178.2</c:v>
                </c:pt>
                <c:pt idx="8">
                  <c:v>101.6</c:v>
                </c:pt>
                <c:pt idx="9">
                  <c:v>96.5</c:v>
                </c:pt>
                <c:pt idx="10">
                  <c:v>103.9</c:v>
                </c:pt>
                <c:pt idx="11">
                  <c:v>113.4</c:v>
                </c:pt>
                <c:pt idx="12">
                  <c:v>106.2</c:v>
                </c:pt>
                <c:pt idx="13">
                  <c:v>111.4</c:v>
                </c:pt>
                <c:pt idx="14">
                  <c:v>116.5</c:v>
                </c:pt>
                <c:pt idx="15">
                  <c:v>96.3</c:v>
                </c:pt>
                <c:pt idx="16">
                  <c:v>150.1</c:v>
                </c:pt>
                <c:pt idx="17">
                  <c:v>105.1</c:v>
                </c:pt>
                <c:pt idx="18">
                  <c:v>114.7</c:v>
                </c:pt>
                <c:pt idx="19">
                  <c:v>189.3</c:v>
                </c:pt>
                <c:pt idx="20">
                  <c:v>131.69999999999999</c:v>
                </c:pt>
                <c:pt idx="21">
                  <c:v>100.9</c:v>
                </c:pt>
                <c:pt idx="22">
                  <c:v>92.5</c:v>
                </c:pt>
                <c:pt idx="23">
                  <c:v>132</c:v>
                </c:pt>
                <c:pt idx="24">
                  <c:v>116.4</c:v>
                </c:pt>
              </c:numCache>
            </c:numRef>
          </c:xVal>
          <c:yVal>
            <c:numRef>
              <c:f>'32'!$C$2:$C$26</c:f>
              <c:numCache>
                <c:formatCode>General</c:formatCode>
                <c:ptCount val="25"/>
                <c:pt idx="0">
                  <c:v>89</c:v>
                </c:pt>
                <c:pt idx="1">
                  <c:v>94</c:v>
                </c:pt>
                <c:pt idx="2">
                  <c:v>100</c:v>
                </c:pt>
                <c:pt idx="3">
                  <c:v>97</c:v>
                </c:pt>
                <c:pt idx="4">
                  <c:v>95</c:v>
                </c:pt>
                <c:pt idx="5">
                  <c:v>100</c:v>
                </c:pt>
                <c:pt idx="6">
                  <c:v>92</c:v>
                </c:pt>
                <c:pt idx="7">
                  <c:v>106</c:v>
                </c:pt>
                <c:pt idx="8">
                  <c:v>67</c:v>
                </c:pt>
                <c:pt idx="9">
                  <c:v>67</c:v>
                </c:pt>
                <c:pt idx="10">
                  <c:v>74</c:v>
                </c:pt>
                <c:pt idx="11">
                  <c:v>84</c:v>
                </c:pt>
                <c:pt idx="12">
                  <c:v>79</c:v>
                </c:pt>
                <c:pt idx="13">
                  <c:v>85</c:v>
                </c:pt>
                <c:pt idx="14">
                  <c:v>89</c:v>
                </c:pt>
                <c:pt idx="15">
                  <c:v>68</c:v>
                </c:pt>
                <c:pt idx="16">
                  <c:v>98</c:v>
                </c:pt>
                <c:pt idx="17">
                  <c:v>86</c:v>
                </c:pt>
                <c:pt idx="18">
                  <c:v>87</c:v>
                </c:pt>
                <c:pt idx="19">
                  <c:v>108</c:v>
                </c:pt>
                <c:pt idx="20">
                  <c:v>96</c:v>
                </c:pt>
                <c:pt idx="21">
                  <c:v>76</c:v>
                </c:pt>
                <c:pt idx="22">
                  <c:v>71</c:v>
                </c:pt>
                <c:pt idx="23">
                  <c:v>90</c:v>
                </c:pt>
                <c:pt idx="24">
                  <c:v>88</c:v>
                </c:pt>
              </c:numCache>
            </c:numRef>
          </c:yVal>
          <c:smooth val="0"/>
          <c:extLst>
            <c:ext xmlns:c16="http://schemas.microsoft.com/office/drawing/2014/chart" uri="{C3380CC4-5D6E-409C-BE32-E72D297353CC}">
              <c16:uniqueId val="{00000000-DA24-4FE8-A48B-C0FDAB593F91}"/>
            </c:ext>
          </c:extLst>
        </c:ser>
        <c:dLbls>
          <c:showLegendKey val="0"/>
          <c:showVal val="0"/>
          <c:showCatName val="0"/>
          <c:showSerName val="0"/>
          <c:showPercent val="0"/>
          <c:showBubbleSize val="0"/>
        </c:dLbls>
        <c:axId val="1878573615"/>
        <c:axId val="216062495"/>
      </c:scatterChart>
      <c:valAx>
        <c:axId val="1878573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Peak Power Load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062495"/>
        <c:crosses val="autoZero"/>
        <c:crossBetween val="midCat"/>
      </c:valAx>
      <c:valAx>
        <c:axId val="216062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Temperature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8573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Sales vs</a:t>
            </a:r>
            <a:r>
              <a:rPr lang="en-US" baseline="0"/>
              <a:t> Exponential Smoothing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'52'!$J$1</c:f>
              <c:strCache>
                <c:ptCount val="1"/>
                <c:pt idx="0">
                  <c:v>Exponential Smoothing Forecast </c:v>
                </c:pt>
              </c:strCache>
            </c:strRef>
          </c:tx>
          <c:spPr>
            <a:ln w="28575" cap="rnd">
              <a:solidFill>
                <a:schemeClr val="accent1"/>
              </a:solidFill>
              <a:round/>
            </a:ln>
            <a:effectLst/>
          </c:spPr>
          <c:marker>
            <c:symbol val="none"/>
          </c:marker>
          <c:val>
            <c:numRef>
              <c:f>'52'!$J$2:$J$25</c:f>
              <c:numCache>
                <c:formatCode>"$"#,##0</c:formatCode>
                <c:ptCount val="24"/>
                <c:pt idx="0" formatCode="General">
                  <c:v>#N/A</c:v>
                </c:pt>
                <c:pt idx="1">
                  <c:v>880000</c:v>
                </c:pt>
                <c:pt idx="2" formatCode="&quot;$&quot;#,##0.0">
                  <c:v>972000</c:v>
                </c:pt>
                <c:pt idx="3" formatCode="General">
                  <c:v>979800</c:v>
                </c:pt>
                <c:pt idx="4" formatCode="General">
                  <c:v>1051820</c:v>
                </c:pt>
                <c:pt idx="5" formatCode="General">
                  <c:v>981638</c:v>
                </c:pt>
                <c:pt idx="6" formatCode="General">
                  <c:v>1133474.2000000002</c:v>
                </c:pt>
                <c:pt idx="7" formatCode="General">
                  <c:v>1096126.7800000003</c:v>
                </c:pt>
                <c:pt idx="8" formatCode="General">
                  <c:v>1216514.1020000004</c:v>
                </c:pt>
                <c:pt idx="9" formatCode="General">
                  <c:v>1194862.6918000004</c:v>
                </c:pt>
                <c:pt idx="10" formatCode="General">
                  <c:v>1232376.4226200003</c:v>
                </c:pt>
                <c:pt idx="11" formatCode="General">
                  <c:v>1352138.7803580004</c:v>
                </c:pt>
                <c:pt idx="12" formatCode="General">
                  <c:v>1348924.9023222004</c:v>
                </c:pt>
                <c:pt idx="13" formatCode="General">
                  <c:v>1354032.4120899804</c:v>
                </c:pt>
                <c:pt idx="14" formatCode="General">
                  <c:v>1407629.1708809824</c:v>
                </c:pt>
                <c:pt idx="15" formatCode="General">
                  <c:v>1586866.2537928843</c:v>
                </c:pt>
                <c:pt idx="16" formatCode="General">
                  <c:v>1648179.628413596</c:v>
                </c:pt>
                <c:pt idx="17" formatCode="&quot;$&quot;#,##0.00">
                  <c:v>1627361.6655722363</c:v>
                </c:pt>
                <c:pt idx="18" formatCode="General">
                  <c:v>1864625.4990150128</c:v>
                </c:pt>
                <c:pt idx="19" formatCode="General">
                  <c:v>2088162.9491135115</c:v>
                </c:pt>
                <c:pt idx="20" formatCode="General">
                  <c:v>1879346.6542021604</c:v>
                </c:pt>
                <c:pt idx="21" formatCode="General">
                  <c:v>1691411.9887819444</c:v>
                </c:pt>
                <c:pt idx="22" formatCode="General">
                  <c:v>1522270.7899037499</c:v>
                </c:pt>
                <c:pt idx="23" formatCode="General">
                  <c:v>1370043.710913375</c:v>
                </c:pt>
              </c:numCache>
            </c:numRef>
          </c:val>
          <c:smooth val="0"/>
          <c:extLst>
            <c:ext xmlns:c16="http://schemas.microsoft.com/office/drawing/2014/chart" uri="{C3380CC4-5D6E-409C-BE32-E72D297353CC}">
              <c16:uniqueId val="{00000000-C74F-4509-8412-978A4ADD1DB6}"/>
            </c:ext>
          </c:extLst>
        </c:ser>
        <c:ser>
          <c:idx val="1"/>
          <c:order val="1"/>
          <c:tx>
            <c:strRef>
              <c:f>'52'!$D$1</c:f>
              <c:strCache>
                <c:ptCount val="1"/>
                <c:pt idx="0">
                  <c:v>Sales</c:v>
                </c:pt>
              </c:strCache>
            </c:strRef>
          </c:tx>
          <c:spPr>
            <a:ln w="28575" cap="rnd">
              <a:solidFill>
                <a:schemeClr val="accent2"/>
              </a:solidFill>
              <a:round/>
            </a:ln>
            <a:effectLst/>
          </c:spPr>
          <c:marker>
            <c:symbol val="none"/>
          </c:marker>
          <c:val>
            <c:numRef>
              <c:f>'52'!$D$2:$D$21</c:f>
              <c:numCache>
                <c:formatCode>"$"#,##0</c:formatCode>
                <c:ptCount val="20"/>
                <c:pt idx="0">
                  <c:v>1200000</c:v>
                </c:pt>
                <c:pt idx="1">
                  <c:v>880000</c:v>
                </c:pt>
                <c:pt idx="2">
                  <c:v>1800000</c:v>
                </c:pt>
                <c:pt idx="3">
                  <c:v>1050000</c:v>
                </c:pt>
                <c:pt idx="4">
                  <c:v>1700000</c:v>
                </c:pt>
                <c:pt idx="5">
                  <c:v>350000</c:v>
                </c:pt>
                <c:pt idx="6">
                  <c:v>2500000</c:v>
                </c:pt>
                <c:pt idx="7">
                  <c:v>760000</c:v>
                </c:pt>
                <c:pt idx="8">
                  <c:v>2300000</c:v>
                </c:pt>
                <c:pt idx="9">
                  <c:v>1000000</c:v>
                </c:pt>
                <c:pt idx="10">
                  <c:v>1570000</c:v>
                </c:pt>
                <c:pt idx="11">
                  <c:v>2430000</c:v>
                </c:pt>
                <c:pt idx="12">
                  <c:v>1320000</c:v>
                </c:pt>
                <c:pt idx="13">
                  <c:v>1400000</c:v>
                </c:pt>
                <c:pt idx="14">
                  <c:v>1890000</c:v>
                </c:pt>
                <c:pt idx="15">
                  <c:v>3200000</c:v>
                </c:pt>
                <c:pt idx="16">
                  <c:v>2200000</c:v>
                </c:pt>
                <c:pt idx="17">
                  <c:v>1440000</c:v>
                </c:pt>
                <c:pt idx="18">
                  <c:v>4000000</c:v>
                </c:pt>
                <c:pt idx="19">
                  <c:v>4100000</c:v>
                </c:pt>
              </c:numCache>
            </c:numRef>
          </c:val>
          <c:smooth val="0"/>
          <c:extLst>
            <c:ext xmlns:c16="http://schemas.microsoft.com/office/drawing/2014/chart" uri="{C3380CC4-5D6E-409C-BE32-E72D297353CC}">
              <c16:uniqueId val="{00000001-C74F-4509-8412-978A4ADD1DB6}"/>
            </c:ext>
          </c:extLst>
        </c:ser>
        <c:dLbls>
          <c:showLegendKey val="0"/>
          <c:showVal val="0"/>
          <c:showCatName val="0"/>
          <c:showSerName val="0"/>
          <c:showPercent val="0"/>
          <c:showBubbleSize val="0"/>
        </c:dLbls>
        <c:smooth val="0"/>
        <c:axId val="1595983951"/>
        <c:axId val="1602328143"/>
      </c:lineChart>
      <c:catAx>
        <c:axId val="15959839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328143"/>
        <c:crosses val="autoZero"/>
        <c:auto val="1"/>
        <c:lblAlgn val="ctr"/>
        <c:lblOffset val="100"/>
        <c:noMultiLvlLbl val="0"/>
      </c:catAx>
      <c:valAx>
        <c:axId val="1602328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83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Supply vs.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'13.1'!$B$1</c:f>
              <c:strCache>
                <c:ptCount val="1"/>
                <c:pt idx="0">
                  <c:v>Supply</c:v>
                </c:pt>
              </c:strCache>
            </c:strRef>
          </c:tx>
          <c:spPr>
            <a:ln w="28575" cap="rnd">
              <a:solidFill>
                <a:schemeClr val="accent1"/>
              </a:solidFill>
              <a:round/>
            </a:ln>
            <a:effectLst/>
          </c:spPr>
          <c:marker>
            <c:symbol val="none"/>
          </c:marker>
          <c:val>
            <c:numRef>
              <c:f>'13.1'!$B$2:$B$141</c:f>
              <c:numCache>
                <c:formatCode>General</c:formatCode>
                <c:ptCount val="140"/>
                <c:pt idx="0">
                  <c:v>46</c:v>
                </c:pt>
                <c:pt idx="1">
                  <c:v>48</c:v>
                </c:pt>
                <c:pt idx="2">
                  <c:v>48</c:v>
                </c:pt>
                <c:pt idx="3">
                  <c:v>53</c:v>
                </c:pt>
                <c:pt idx="4">
                  <c:v>99</c:v>
                </c:pt>
                <c:pt idx="5">
                  <c:v>134</c:v>
                </c:pt>
                <c:pt idx="6">
                  <c:v>98</c:v>
                </c:pt>
                <c:pt idx="7">
                  <c:v>52</c:v>
                </c:pt>
                <c:pt idx="8">
                  <c:v>47</c:v>
                </c:pt>
                <c:pt idx="9">
                  <c:v>51</c:v>
                </c:pt>
                <c:pt idx="10">
                  <c:v>49</c:v>
                </c:pt>
                <c:pt idx="11">
                  <c:v>103</c:v>
                </c:pt>
                <c:pt idx="12">
                  <c:v>132</c:v>
                </c:pt>
                <c:pt idx="13">
                  <c:v>98</c:v>
                </c:pt>
                <c:pt idx="14">
                  <c:v>47</c:v>
                </c:pt>
                <c:pt idx="15">
                  <c:v>46</c:v>
                </c:pt>
                <c:pt idx="16">
                  <c:v>45</c:v>
                </c:pt>
                <c:pt idx="17">
                  <c:v>45</c:v>
                </c:pt>
                <c:pt idx="18">
                  <c:v>97</c:v>
                </c:pt>
                <c:pt idx="19">
                  <c:v>128</c:v>
                </c:pt>
                <c:pt idx="20">
                  <c:v>103</c:v>
                </c:pt>
                <c:pt idx="21">
                  <c:v>54</c:v>
                </c:pt>
                <c:pt idx="22">
                  <c:v>48</c:v>
                </c:pt>
                <c:pt idx="23">
                  <c:v>47</c:v>
                </c:pt>
                <c:pt idx="24">
                  <c:v>45</c:v>
                </c:pt>
                <c:pt idx="25">
                  <c:v>99</c:v>
                </c:pt>
                <c:pt idx="26">
                  <c:v>135</c:v>
                </c:pt>
                <c:pt idx="27">
                  <c:v>101</c:v>
                </c:pt>
                <c:pt idx="28">
                  <c:v>50</c:v>
                </c:pt>
                <c:pt idx="29">
                  <c:v>46</c:v>
                </c:pt>
                <c:pt idx="30">
                  <c:v>45</c:v>
                </c:pt>
                <c:pt idx="31">
                  <c:v>52</c:v>
                </c:pt>
                <c:pt idx="32">
                  <c:v>104</c:v>
                </c:pt>
                <c:pt idx="33">
                  <c:v>134</c:v>
                </c:pt>
                <c:pt idx="34">
                  <c:v>95</c:v>
                </c:pt>
                <c:pt idx="35">
                  <c:v>46</c:v>
                </c:pt>
                <c:pt idx="36">
                  <c:v>48</c:v>
                </c:pt>
                <c:pt idx="37">
                  <c:v>51</c:v>
                </c:pt>
                <c:pt idx="38">
                  <c:v>54</c:v>
                </c:pt>
                <c:pt idx="39">
                  <c:v>97</c:v>
                </c:pt>
                <c:pt idx="40">
                  <c:v>133</c:v>
                </c:pt>
                <c:pt idx="41">
                  <c:v>96</c:v>
                </c:pt>
                <c:pt idx="42">
                  <c:v>55</c:v>
                </c:pt>
                <c:pt idx="43">
                  <c:v>48</c:v>
                </c:pt>
                <c:pt idx="44">
                  <c:v>46</c:v>
                </c:pt>
                <c:pt idx="45">
                  <c:v>54</c:v>
                </c:pt>
                <c:pt idx="46">
                  <c:v>105</c:v>
                </c:pt>
                <c:pt idx="47">
                  <c:v>132</c:v>
                </c:pt>
                <c:pt idx="48">
                  <c:v>104</c:v>
                </c:pt>
                <c:pt idx="49">
                  <c:v>51</c:v>
                </c:pt>
                <c:pt idx="50">
                  <c:v>53</c:v>
                </c:pt>
                <c:pt idx="51">
                  <c:v>53</c:v>
                </c:pt>
                <c:pt idx="52">
                  <c:v>48</c:v>
                </c:pt>
                <c:pt idx="53">
                  <c:v>98</c:v>
                </c:pt>
                <c:pt idx="54">
                  <c:v>134</c:v>
                </c:pt>
                <c:pt idx="55">
                  <c:v>96</c:v>
                </c:pt>
                <c:pt idx="56">
                  <c:v>52</c:v>
                </c:pt>
                <c:pt idx="57">
                  <c:v>45</c:v>
                </c:pt>
                <c:pt idx="58">
                  <c:v>54</c:v>
                </c:pt>
                <c:pt idx="59">
                  <c:v>48</c:v>
                </c:pt>
                <c:pt idx="60">
                  <c:v>96</c:v>
                </c:pt>
                <c:pt idx="61">
                  <c:v>134</c:v>
                </c:pt>
                <c:pt idx="62">
                  <c:v>102</c:v>
                </c:pt>
                <c:pt idx="63">
                  <c:v>52</c:v>
                </c:pt>
                <c:pt idx="64">
                  <c:v>51</c:v>
                </c:pt>
                <c:pt idx="65">
                  <c:v>51</c:v>
                </c:pt>
                <c:pt idx="66">
                  <c:v>53</c:v>
                </c:pt>
                <c:pt idx="67">
                  <c:v>96</c:v>
                </c:pt>
                <c:pt idx="68">
                  <c:v>129</c:v>
                </c:pt>
                <c:pt idx="69">
                  <c:v>102</c:v>
                </c:pt>
                <c:pt idx="70">
                  <c:v>47</c:v>
                </c:pt>
                <c:pt idx="71">
                  <c:v>48</c:v>
                </c:pt>
                <c:pt idx="72">
                  <c:v>45</c:v>
                </c:pt>
                <c:pt idx="73">
                  <c:v>49</c:v>
                </c:pt>
                <c:pt idx="74">
                  <c:v>95</c:v>
                </c:pt>
                <c:pt idx="75">
                  <c:v>132</c:v>
                </c:pt>
                <c:pt idx="76">
                  <c:v>100</c:v>
                </c:pt>
                <c:pt idx="77">
                  <c:v>47</c:v>
                </c:pt>
                <c:pt idx="78">
                  <c:v>45</c:v>
                </c:pt>
                <c:pt idx="79">
                  <c:v>53</c:v>
                </c:pt>
                <c:pt idx="80">
                  <c:v>55</c:v>
                </c:pt>
                <c:pt idx="81">
                  <c:v>102</c:v>
                </c:pt>
                <c:pt idx="82">
                  <c:v>126</c:v>
                </c:pt>
                <c:pt idx="83">
                  <c:v>96</c:v>
                </c:pt>
                <c:pt idx="84">
                  <c:v>48</c:v>
                </c:pt>
                <c:pt idx="85">
                  <c:v>49</c:v>
                </c:pt>
                <c:pt idx="86">
                  <c:v>55</c:v>
                </c:pt>
                <c:pt idx="87">
                  <c:v>47</c:v>
                </c:pt>
                <c:pt idx="88">
                  <c:v>103</c:v>
                </c:pt>
                <c:pt idx="89">
                  <c:v>126</c:v>
                </c:pt>
                <c:pt idx="90">
                  <c:v>105</c:v>
                </c:pt>
                <c:pt idx="91">
                  <c:v>49</c:v>
                </c:pt>
                <c:pt idx="92">
                  <c:v>47</c:v>
                </c:pt>
                <c:pt idx="93">
                  <c:v>54</c:v>
                </c:pt>
                <c:pt idx="94">
                  <c:v>45</c:v>
                </c:pt>
                <c:pt idx="95">
                  <c:v>103</c:v>
                </c:pt>
                <c:pt idx="96">
                  <c:v>132</c:v>
                </c:pt>
                <c:pt idx="97">
                  <c:v>102</c:v>
                </c:pt>
                <c:pt idx="98">
                  <c:v>54</c:v>
                </c:pt>
                <c:pt idx="99">
                  <c:v>54</c:v>
                </c:pt>
                <c:pt idx="100">
                  <c:v>48</c:v>
                </c:pt>
                <c:pt idx="101">
                  <c:v>49</c:v>
                </c:pt>
                <c:pt idx="102">
                  <c:v>104</c:v>
                </c:pt>
                <c:pt idx="103">
                  <c:v>127</c:v>
                </c:pt>
                <c:pt idx="104">
                  <c:v>103</c:v>
                </c:pt>
                <c:pt idx="105">
                  <c:v>46</c:v>
                </c:pt>
                <c:pt idx="106">
                  <c:v>52</c:v>
                </c:pt>
                <c:pt idx="107">
                  <c:v>48</c:v>
                </c:pt>
                <c:pt idx="108">
                  <c:v>47</c:v>
                </c:pt>
                <c:pt idx="109">
                  <c:v>104</c:v>
                </c:pt>
                <c:pt idx="110">
                  <c:v>133</c:v>
                </c:pt>
                <c:pt idx="111">
                  <c:v>95</c:v>
                </c:pt>
                <c:pt idx="112">
                  <c:v>47</c:v>
                </c:pt>
                <c:pt idx="113">
                  <c:v>47</c:v>
                </c:pt>
                <c:pt idx="114">
                  <c:v>49</c:v>
                </c:pt>
                <c:pt idx="115">
                  <c:v>49</c:v>
                </c:pt>
                <c:pt idx="116">
                  <c:v>102</c:v>
                </c:pt>
                <c:pt idx="117">
                  <c:v>135</c:v>
                </c:pt>
                <c:pt idx="118">
                  <c:v>97</c:v>
                </c:pt>
                <c:pt idx="119">
                  <c:v>51</c:v>
                </c:pt>
                <c:pt idx="120">
                  <c:v>46</c:v>
                </c:pt>
                <c:pt idx="121">
                  <c:v>52</c:v>
                </c:pt>
                <c:pt idx="122">
                  <c:v>48</c:v>
                </c:pt>
                <c:pt idx="123">
                  <c:v>105</c:v>
                </c:pt>
                <c:pt idx="124">
                  <c:v>133</c:v>
                </c:pt>
                <c:pt idx="125">
                  <c:v>97</c:v>
                </c:pt>
                <c:pt idx="126">
                  <c:v>48</c:v>
                </c:pt>
                <c:pt idx="127">
                  <c:v>45</c:v>
                </c:pt>
                <c:pt idx="128">
                  <c:v>47</c:v>
                </c:pt>
                <c:pt idx="129">
                  <c:v>55</c:v>
                </c:pt>
                <c:pt idx="130">
                  <c:v>96</c:v>
                </c:pt>
                <c:pt idx="131">
                  <c:v>126</c:v>
                </c:pt>
                <c:pt idx="132">
                  <c:v>102</c:v>
                </c:pt>
                <c:pt idx="133">
                  <c:v>52</c:v>
                </c:pt>
                <c:pt idx="134">
                  <c:v>47</c:v>
                </c:pt>
                <c:pt idx="135">
                  <c:v>50</c:v>
                </c:pt>
                <c:pt idx="136">
                  <c:v>45</c:v>
                </c:pt>
                <c:pt idx="137">
                  <c:v>99</c:v>
                </c:pt>
                <c:pt idx="138">
                  <c:v>127</c:v>
                </c:pt>
                <c:pt idx="139">
                  <c:v>102</c:v>
                </c:pt>
              </c:numCache>
            </c:numRef>
          </c:val>
          <c:smooth val="0"/>
          <c:extLst>
            <c:ext xmlns:c16="http://schemas.microsoft.com/office/drawing/2014/chart" uri="{C3380CC4-5D6E-409C-BE32-E72D297353CC}">
              <c16:uniqueId val="{00000000-2AE0-4592-A93D-46636AF9F46E}"/>
            </c:ext>
          </c:extLst>
        </c:ser>
        <c:ser>
          <c:idx val="1"/>
          <c:order val="1"/>
          <c:tx>
            <c:strRef>
              <c:f>'13.1'!$D$1</c:f>
              <c:strCache>
                <c:ptCount val="1"/>
                <c:pt idx="0">
                  <c:v>Demand</c:v>
                </c:pt>
              </c:strCache>
            </c:strRef>
          </c:tx>
          <c:spPr>
            <a:ln w="28575" cap="rnd">
              <a:solidFill>
                <a:schemeClr val="accent2"/>
              </a:solidFill>
              <a:round/>
            </a:ln>
            <a:effectLst/>
          </c:spPr>
          <c:marker>
            <c:symbol val="none"/>
          </c:marker>
          <c:val>
            <c:numRef>
              <c:f>'13.1'!$D$2:$D$141</c:f>
              <c:numCache>
                <c:formatCode>General</c:formatCode>
                <c:ptCount val="140"/>
                <c:pt idx="0">
                  <c:v>44</c:v>
                </c:pt>
                <c:pt idx="1">
                  <c:v>27</c:v>
                </c:pt>
                <c:pt idx="2">
                  <c:v>48</c:v>
                </c:pt>
                <c:pt idx="3">
                  <c:v>29</c:v>
                </c:pt>
                <c:pt idx="4">
                  <c:v>88</c:v>
                </c:pt>
                <c:pt idx="5">
                  <c:v>112</c:v>
                </c:pt>
                <c:pt idx="6">
                  <c:v>64</c:v>
                </c:pt>
                <c:pt idx="7">
                  <c:v>47</c:v>
                </c:pt>
                <c:pt idx="8">
                  <c:v>46</c:v>
                </c:pt>
                <c:pt idx="9">
                  <c:v>43</c:v>
                </c:pt>
                <c:pt idx="10">
                  <c:v>36</c:v>
                </c:pt>
                <c:pt idx="11">
                  <c:v>102</c:v>
                </c:pt>
                <c:pt idx="12">
                  <c:v>107</c:v>
                </c:pt>
                <c:pt idx="13">
                  <c:v>77</c:v>
                </c:pt>
                <c:pt idx="14">
                  <c:v>37</c:v>
                </c:pt>
                <c:pt idx="15">
                  <c:v>46</c:v>
                </c:pt>
                <c:pt idx="16">
                  <c:v>44</c:v>
                </c:pt>
                <c:pt idx="17">
                  <c:v>45</c:v>
                </c:pt>
                <c:pt idx="18">
                  <c:v>81</c:v>
                </c:pt>
                <c:pt idx="19">
                  <c:v>102</c:v>
                </c:pt>
                <c:pt idx="20">
                  <c:v>87</c:v>
                </c:pt>
                <c:pt idx="21">
                  <c:v>54</c:v>
                </c:pt>
                <c:pt idx="22">
                  <c:v>46</c:v>
                </c:pt>
                <c:pt idx="23">
                  <c:v>43</c:v>
                </c:pt>
                <c:pt idx="24">
                  <c:v>44</c:v>
                </c:pt>
                <c:pt idx="25">
                  <c:v>99</c:v>
                </c:pt>
                <c:pt idx="26">
                  <c:v>123</c:v>
                </c:pt>
                <c:pt idx="27">
                  <c:v>101</c:v>
                </c:pt>
                <c:pt idx="28">
                  <c:v>42</c:v>
                </c:pt>
                <c:pt idx="29">
                  <c:v>41</c:v>
                </c:pt>
                <c:pt idx="30">
                  <c:v>43</c:v>
                </c:pt>
                <c:pt idx="31">
                  <c:v>35</c:v>
                </c:pt>
                <c:pt idx="32">
                  <c:v>104</c:v>
                </c:pt>
                <c:pt idx="33">
                  <c:v>97</c:v>
                </c:pt>
                <c:pt idx="34">
                  <c:v>95</c:v>
                </c:pt>
                <c:pt idx="35">
                  <c:v>45</c:v>
                </c:pt>
                <c:pt idx="36">
                  <c:v>45</c:v>
                </c:pt>
                <c:pt idx="37">
                  <c:v>39</c:v>
                </c:pt>
                <c:pt idx="38">
                  <c:v>52</c:v>
                </c:pt>
                <c:pt idx="39">
                  <c:v>97</c:v>
                </c:pt>
                <c:pt idx="40">
                  <c:v>54</c:v>
                </c:pt>
                <c:pt idx="41">
                  <c:v>96</c:v>
                </c:pt>
                <c:pt idx="42">
                  <c:v>55</c:v>
                </c:pt>
                <c:pt idx="43">
                  <c:v>38</c:v>
                </c:pt>
                <c:pt idx="44">
                  <c:v>46</c:v>
                </c:pt>
                <c:pt idx="45">
                  <c:v>54</c:v>
                </c:pt>
                <c:pt idx="46">
                  <c:v>105</c:v>
                </c:pt>
                <c:pt idx="47">
                  <c:v>132</c:v>
                </c:pt>
                <c:pt idx="48">
                  <c:v>82</c:v>
                </c:pt>
                <c:pt idx="49">
                  <c:v>51</c:v>
                </c:pt>
                <c:pt idx="50">
                  <c:v>53</c:v>
                </c:pt>
                <c:pt idx="51">
                  <c:v>53</c:v>
                </c:pt>
                <c:pt idx="52">
                  <c:v>48</c:v>
                </c:pt>
                <c:pt idx="53">
                  <c:v>88</c:v>
                </c:pt>
                <c:pt idx="54">
                  <c:v>134</c:v>
                </c:pt>
                <c:pt idx="55">
                  <c:v>78</c:v>
                </c:pt>
                <c:pt idx="56">
                  <c:v>52</c:v>
                </c:pt>
                <c:pt idx="57">
                  <c:v>35</c:v>
                </c:pt>
                <c:pt idx="58">
                  <c:v>31</c:v>
                </c:pt>
                <c:pt idx="59">
                  <c:v>46</c:v>
                </c:pt>
                <c:pt idx="60">
                  <c:v>58</c:v>
                </c:pt>
                <c:pt idx="61">
                  <c:v>70</c:v>
                </c:pt>
                <c:pt idx="62">
                  <c:v>69</c:v>
                </c:pt>
                <c:pt idx="63">
                  <c:v>26</c:v>
                </c:pt>
                <c:pt idx="64">
                  <c:v>51</c:v>
                </c:pt>
                <c:pt idx="65">
                  <c:v>30</c:v>
                </c:pt>
                <c:pt idx="66">
                  <c:v>40</c:v>
                </c:pt>
                <c:pt idx="67">
                  <c:v>89</c:v>
                </c:pt>
                <c:pt idx="68">
                  <c:v>129</c:v>
                </c:pt>
                <c:pt idx="69">
                  <c:v>84</c:v>
                </c:pt>
                <c:pt idx="70">
                  <c:v>47</c:v>
                </c:pt>
                <c:pt idx="71">
                  <c:v>48</c:v>
                </c:pt>
                <c:pt idx="72">
                  <c:v>41</c:v>
                </c:pt>
                <c:pt idx="73">
                  <c:v>49</c:v>
                </c:pt>
                <c:pt idx="74">
                  <c:v>59</c:v>
                </c:pt>
                <c:pt idx="75">
                  <c:v>109</c:v>
                </c:pt>
                <c:pt idx="76">
                  <c:v>100</c:v>
                </c:pt>
                <c:pt idx="77">
                  <c:v>24</c:v>
                </c:pt>
                <c:pt idx="78">
                  <c:v>30</c:v>
                </c:pt>
                <c:pt idx="79">
                  <c:v>53</c:v>
                </c:pt>
                <c:pt idx="80">
                  <c:v>50</c:v>
                </c:pt>
                <c:pt idx="81">
                  <c:v>102</c:v>
                </c:pt>
                <c:pt idx="82">
                  <c:v>94</c:v>
                </c:pt>
                <c:pt idx="83">
                  <c:v>74</c:v>
                </c:pt>
                <c:pt idx="84">
                  <c:v>48</c:v>
                </c:pt>
                <c:pt idx="85">
                  <c:v>46</c:v>
                </c:pt>
                <c:pt idx="86">
                  <c:v>44</c:v>
                </c:pt>
                <c:pt idx="87">
                  <c:v>37</c:v>
                </c:pt>
                <c:pt idx="88">
                  <c:v>103</c:v>
                </c:pt>
                <c:pt idx="89">
                  <c:v>103</c:v>
                </c:pt>
                <c:pt idx="90">
                  <c:v>89</c:v>
                </c:pt>
                <c:pt idx="91">
                  <c:v>49</c:v>
                </c:pt>
                <c:pt idx="92">
                  <c:v>35</c:v>
                </c:pt>
                <c:pt idx="93">
                  <c:v>49</c:v>
                </c:pt>
                <c:pt idx="94">
                  <c:v>40</c:v>
                </c:pt>
                <c:pt idx="95">
                  <c:v>66</c:v>
                </c:pt>
                <c:pt idx="96">
                  <c:v>132</c:v>
                </c:pt>
                <c:pt idx="97">
                  <c:v>69</c:v>
                </c:pt>
                <c:pt idx="98">
                  <c:v>50</c:v>
                </c:pt>
                <c:pt idx="99">
                  <c:v>53</c:v>
                </c:pt>
                <c:pt idx="100">
                  <c:v>42</c:v>
                </c:pt>
                <c:pt idx="101">
                  <c:v>49</c:v>
                </c:pt>
                <c:pt idx="102">
                  <c:v>104</c:v>
                </c:pt>
                <c:pt idx="103">
                  <c:v>127</c:v>
                </c:pt>
                <c:pt idx="104">
                  <c:v>59</c:v>
                </c:pt>
                <c:pt idx="105">
                  <c:v>46</c:v>
                </c:pt>
                <c:pt idx="106">
                  <c:v>52</c:v>
                </c:pt>
                <c:pt idx="107">
                  <c:v>28</c:v>
                </c:pt>
                <c:pt idx="108">
                  <c:v>42</c:v>
                </c:pt>
                <c:pt idx="109">
                  <c:v>104</c:v>
                </c:pt>
                <c:pt idx="110">
                  <c:v>133</c:v>
                </c:pt>
                <c:pt idx="111">
                  <c:v>62</c:v>
                </c:pt>
                <c:pt idx="112">
                  <c:v>47</c:v>
                </c:pt>
                <c:pt idx="113">
                  <c:v>31</c:v>
                </c:pt>
                <c:pt idx="114">
                  <c:v>45</c:v>
                </c:pt>
                <c:pt idx="115">
                  <c:v>48</c:v>
                </c:pt>
                <c:pt idx="116">
                  <c:v>88</c:v>
                </c:pt>
                <c:pt idx="117">
                  <c:v>135</c:v>
                </c:pt>
                <c:pt idx="118">
                  <c:v>97</c:v>
                </c:pt>
                <c:pt idx="119">
                  <c:v>51</c:v>
                </c:pt>
                <c:pt idx="120">
                  <c:v>46</c:v>
                </c:pt>
                <c:pt idx="121">
                  <c:v>52</c:v>
                </c:pt>
                <c:pt idx="122">
                  <c:v>48</c:v>
                </c:pt>
                <c:pt idx="123">
                  <c:v>34</c:v>
                </c:pt>
                <c:pt idx="124">
                  <c:v>133</c:v>
                </c:pt>
                <c:pt idx="125">
                  <c:v>97</c:v>
                </c:pt>
                <c:pt idx="126">
                  <c:v>48</c:v>
                </c:pt>
                <c:pt idx="127">
                  <c:v>42</c:v>
                </c:pt>
                <c:pt idx="128">
                  <c:v>37</c:v>
                </c:pt>
                <c:pt idx="129">
                  <c:v>53</c:v>
                </c:pt>
                <c:pt idx="130">
                  <c:v>96</c:v>
                </c:pt>
                <c:pt idx="131">
                  <c:v>126</c:v>
                </c:pt>
                <c:pt idx="132">
                  <c:v>102</c:v>
                </c:pt>
                <c:pt idx="133">
                  <c:v>42</c:v>
                </c:pt>
                <c:pt idx="134">
                  <c:v>47</c:v>
                </c:pt>
                <c:pt idx="135">
                  <c:v>37</c:v>
                </c:pt>
                <c:pt idx="136">
                  <c:v>37</c:v>
                </c:pt>
                <c:pt idx="137">
                  <c:v>83</c:v>
                </c:pt>
                <c:pt idx="138">
                  <c:v>77</c:v>
                </c:pt>
                <c:pt idx="139">
                  <c:v>92</c:v>
                </c:pt>
              </c:numCache>
            </c:numRef>
          </c:val>
          <c:smooth val="0"/>
          <c:extLst>
            <c:ext xmlns:c16="http://schemas.microsoft.com/office/drawing/2014/chart" uri="{C3380CC4-5D6E-409C-BE32-E72D297353CC}">
              <c16:uniqueId val="{00000001-2AE0-4592-A93D-46636AF9F46E}"/>
            </c:ext>
          </c:extLst>
        </c:ser>
        <c:dLbls>
          <c:showLegendKey val="0"/>
          <c:showVal val="0"/>
          <c:showCatName val="0"/>
          <c:showSerName val="0"/>
          <c:showPercent val="0"/>
          <c:showBubbleSize val="0"/>
        </c:dLbls>
        <c:smooth val="0"/>
        <c:axId val="1595990351"/>
        <c:axId val="64201775"/>
      </c:lineChart>
      <c:catAx>
        <c:axId val="15959903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1775"/>
        <c:crosses val="autoZero"/>
        <c:auto val="1"/>
        <c:lblAlgn val="ctr"/>
        <c:lblOffset val="100"/>
        <c:noMultiLvlLbl val="0"/>
      </c:catAx>
      <c:valAx>
        <c:axId val="6420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90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Supply vs.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'13.1'!$B$1</c:f>
              <c:strCache>
                <c:ptCount val="1"/>
                <c:pt idx="0">
                  <c:v>Supply</c:v>
                </c:pt>
              </c:strCache>
            </c:strRef>
          </c:tx>
          <c:spPr>
            <a:ln w="28575" cap="rnd">
              <a:solidFill>
                <a:schemeClr val="accent1"/>
              </a:solidFill>
              <a:round/>
            </a:ln>
            <a:effectLst/>
          </c:spPr>
          <c:marker>
            <c:symbol val="none"/>
          </c:marker>
          <c:val>
            <c:numRef>
              <c:f>'13.1'!$B$2:$B$141</c:f>
              <c:numCache>
                <c:formatCode>General</c:formatCode>
                <c:ptCount val="140"/>
                <c:pt idx="0">
                  <c:v>46</c:v>
                </c:pt>
                <c:pt idx="1">
                  <c:v>48</c:v>
                </c:pt>
                <c:pt idx="2">
                  <c:v>48</c:v>
                </c:pt>
                <c:pt idx="3">
                  <c:v>53</c:v>
                </c:pt>
                <c:pt idx="4">
                  <c:v>99</c:v>
                </c:pt>
                <c:pt idx="5">
                  <c:v>134</c:v>
                </c:pt>
                <c:pt idx="6">
                  <c:v>98</c:v>
                </c:pt>
                <c:pt idx="7">
                  <c:v>52</c:v>
                </c:pt>
                <c:pt idx="8">
                  <c:v>47</c:v>
                </c:pt>
                <c:pt idx="9">
                  <c:v>51</c:v>
                </c:pt>
                <c:pt idx="10">
                  <c:v>49</c:v>
                </c:pt>
                <c:pt idx="11">
                  <c:v>103</c:v>
                </c:pt>
                <c:pt idx="12">
                  <c:v>132</c:v>
                </c:pt>
                <c:pt idx="13">
                  <c:v>98</c:v>
                </c:pt>
                <c:pt idx="14">
                  <c:v>47</c:v>
                </c:pt>
                <c:pt idx="15">
                  <c:v>46</c:v>
                </c:pt>
                <c:pt idx="16">
                  <c:v>45</c:v>
                </c:pt>
                <c:pt idx="17">
                  <c:v>45</c:v>
                </c:pt>
                <c:pt idx="18">
                  <c:v>97</c:v>
                </c:pt>
                <c:pt idx="19">
                  <c:v>128</c:v>
                </c:pt>
                <c:pt idx="20">
                  <c:v>103</c:v>
                </c:pt>
                <c:pt idx="21">
                  <c:v>54</c:v>
                </c:pt>
                <c:pt idx="22">
                  <c:v>48</c:v>
                </c:pt>
                <c:pt idx="23">
                  <c:v>47</c:v>
                </c:pt>
                <c:pt idx="24">
                  <c:v>45</c:v>
                </c:pt>
                <c:pt idx="25">
                  <c:v>99</c:v>
                </c:pt>
                <c:pt idx="26">
                  <c:v>135</c:v>
                </c:pt>
                <c:pt idx="27">
                  <c:v>101</c:v>
                </c:pt>
                <c:pt idx="28">
                  <c:v>50</c:v>
                </c:pt>
                <c:pt idx="29">
                  <c:v>46</c:v>
                </c:pt>
                <c:pt idx="30">
                  <c:v>45</c:v>
                </c:pt>
                <c:pt idx="31">
                  <c:v>52</c:v>
                </c:pt>
                <c:pt idx="32">
                  <c:v>104</c:v>
                </c:pt>
                <c:pt idx="33">
                  <c:v>134</c:v>
                </c:pt>
                <c:pt idx="34">
                  <c:v>95</c:v>
                </c:pt>
                <c:pt idx="35">
                  <c:v>46</c:v>
                </c:pt>
                <c:pt idx="36">
                  <c:v>48</c:v>
                </c:pt>
                <c:pt idx="37">
                  <c:v>51</c:v>
                </c:pt>
                <c:pt idx="38">
                  <c:v>54</c:v>
                </c:pt>
                <c:pt idx="39">
                  <c:v>97</c:v>
                </c:pt>
                <c:pt idx="40">
                  <c:v>133</c:v>
                </c:pt>
                <c:pt idx="41">
                  <c:v>96</c:v>
                </c:pt>
                <c:pt idx="42">
                  <c:v>55</c:v>
                </c:pt>
                <c:pt idx="43">
                  <c:v>48</c:v>
                </c:pt>
                <c:pt idx="44">
                  <c:v>46</c:v>
                </c:pt>
                <c:pt idx="45">
                  <c:v>54</c:v>
                </c:pt>
                <c:pt idx="46">
                  <c:v>105</c:v>
                </c:pt>
                <c:pt idx="47">
                  <c:v>132</c:v>
                </c:pt>
                <c:pt idx="48">
                  <c:v>104</c:v>
                </c:pt>
                <c:pt idx="49">
                  <c:v>51</c:v>
                </c:pt>
                <c:pt idx="50">
                  <c:v>53</c:v>
                </c:pt>
                <c:pt idx="51">
                  <c:v>53</c:v>
                </c:pt>
                <c:pt idx="52">
                  <c:v>48</c:v>
                </c:pt>
                <c:pt idx="53">
                  <c:v>98</c:v>
                </c:pt>
                <c:pt idx="54">
                  <c:v>134</c:v>
                </c:pt>
                <c:pt idx="55">
                  <c:v>96</c:v>
                </c:pt>
                <c:pt idx="56">
                  <c:v>52</c:v>
                </c:pt>
                <c:pt idx="57">
                  <c:v>45</c:v>
                </c:pt>
                <c:pt idx="58">
                  <c:v>54</c:v>
                </c:pt>
                <c:pt idx="59">
                  <c:v>48</c:v>
                </c:pt>
                <c:pt idx="60">
                  <c:v>96</c:v>
                </c:pt>
                <c:pt idx="61">
                  <c:v>134</c:v>
                </c:pt>
                <c:pt idx="62">
                  <c:v>102</c:v>
                </c:pt>
                <c:pt idx="63">
                  <c:v>52</c:v>
                </c:pt>
                <c:pt idx="64">
                  <c:v>51</c:v>
                </c:pt>
                <c:pt idx="65">
                  <c:v>51</c:v>
                </c:pt>
                <c:pt idx="66">
                  <c:v>53</c:v>
                </c:pt>
                <c:pt idx="67">
                  <c:v>96</c:v>
                </c:pt>
                <c:pt idx="68">
                  <c:v>129</c:v>
                </c:pt>
                <c:pt idx="69">
                  <c:v>102</c:v>
                </c:pt>
                <c:pt idx="70">
                  <c:v>47</c:v>
                </c:pt>
                <c:pt idx="71">
                  <c:v>48</c:v>
                </c:pt>
                <c:pt idx="72">
                  <c:v>45</c:v>
                </c:pt>
                <c:pt idx="73">
                  <c:v>49</c:v>
                </c:pt>
                <c:pt idx="74">
                  <c:v>95</c:v>
                </c:pt>
                <c:pt idx="75">
                  <c:v>132</c:v>
                </c:pt>
                <c:pt idx="76">
                  <c:v>100</c:v>
                </c:pt>
                <c:pt idx="77">
                  <c:v>47</c:v>
                </c:pt>
                <c:pt idx="78">
                  <c:v>45</c:v>
                </c:pt>
                <c:pt idx="79">
                  <c:v>53</c:v>
                </c:pt>
                <c:pt idx="80">
                  <c:v>55</c:v>
                </c:pt>
                <c:pt idx="81">
                  <c:v>102</c:v>
                </c:pt>
                <c:pt idx="82">
                  <c:v>126</c:v>
                </c:pt>
                <c:pt idx="83">
                  <c:v>96</c:v>
                </c:pt>
                <c:pt idx="84">
                  <c:v>48</c:v>
                </c:pt>
                <c:pt idx="85">
                  <c:v>49</c:v>
                </c:pt>
                <c:pt idx="86">
                  <c:v>55</c:v>
                </c:pt>
                <c:pt idx="87">
                  <c:v>47</c:v>
                </c:pt>
                <c:pt idx="88">
                  <c:v>103</c:v>
                </c:pt>
                <c:pt idx="89">
                  <c:v>126</c:v>
                </c:pt>
                <c:pt idx="90">
                  <c:v>105</c:v>
                </c:pt>
                <c:pt idx="91">
                  <c:v>49</c:v>
                </c:pt>
                <c:pt idx="92">
                  <c:v>47</c:v>
                </c:pt>
                <c:pt idx="93">
                  <c:v>54</c:v>
                </c:pt>
                <c:pt idx="94">
                  <c:v>45</c:v>
                </c:pt>
                <c:pt idx="95">
                  <c:v>103</c:v>
                </c:pt>
                <c:pt idx="96">
                  <c:v>132</c:v>
                </c:pt>
                <c:pt idx="97">
                  <c:v>102</c:v>
                </c:pt>
                <c:pt idx="98">
                  <c:v>54</c:v>
                </c:pt>
                <c:pt idx="99">
                  <c:v>54</c:v>
                </c:pt>
                <c:pt idx="100">
                  <c:v>48</c:v>
                </c:pt>
                <c:pt idx="101">
                  <c:v>49</c:v>
                </c:pt>
                <c:pt idx="102">
                  <c:v>104</c:v>
                </c:pt>
                <c:pt idx="103">
                  <c:v>127</c:v>
                </c:pt>
                <c:pt idx="104">
                  <c:v>103</c:v>
                </c:pt>
                <c:pt idx="105">
                  <c:v>46</c:v>
                </c:pt>
                <c:pt idx="106">
                  <c:v>52</c:v>
                </c:pt>
                <c:pt idx="107">
                  <c:v>48</c:v>
                </c:pt>
                <c:pt idx="108">
                  <c:v>47</c:v>
                </c:pt>
                <c:pt idx="109">
                  <c:v>104</c:v>
                </c:pt>
                <c:pt idx="110">
                  <c:v>133</c:v>
                </c:pt>
                <c:pt idx="111">
                  <c:v>95</c:v>
                </c:pt>
                <c:pt idx="112">
                  <c:v>47</c:v>
                </c:pt>
                <c:pt idx="113">
                  <c:v>47</c:v>
                </c:pt>
                <c:pt idx="114">
                  <c:v>49</c:v>
                </c:pt>
                <c:pt idx="115">
                  <c:v>49</c:v>
                </c:pt>
                <c:pt idx="116">
                  <c:v>102</c:v>
                </c:pt>
                <c:pt idx="117">
                  <c:v>135</c:v>
                </c:pt>
                <c:pt idx="118">
                  <c:v>97</c:v>
                </c:pt>
                <c:pt idx="119">
                  <c:v>51</c:v>
                </c:pt>
                <c:pt idx="120">
                  <c:v>46</c:v>
                </c:pt>
                <c:pt idx="121">
                  <c:v>52</c:v>
                </c:pt>
                <c:pt idx="122">
                  <c:v>48</c:v>
                </c:pt>
                <c:pt idx="123">
                  <c:v>105</c:v>
                </c:pt>
                <c:pt idx="124">
                  <c:v>133</c:v>
                </c:pt>
                <c:pt idx="125">
                  <c:v>97</c:v>
                </c:pt>
                <c:pt idx="126">
                  <c:v>48</c:v>
                </c:pt>
                <c:pt idx="127">
                  <c:v>45</c:v>
                </c:pt>
                <c:pt idx="128">
                  <c:v>47</c:v>
                </c:pt>
                <c:pt idx="129">
                  <c:v>55</c:v>
                </c:pt>
                <c:pt idx="130">
                  <c:v>96</c:v>
                </c:pt>
                <c:pt idx="131">
                  <c:v>126</c:v>
                </c:pt>
                <c:pt idx="132">
                  <c:v>102</c:v>
                </c:pt>
                <c:pt idx="133">
                  <c:v>52</c:v>
                </c:pt>
                <c:pt idx="134">
                  <c:v>47</c:v>
                </c:pt>
                <c:pt idx="135">
                  <c:v>50</c:v>
                </c:pt>
                <c:pt idx="136">
                  <c:v>45</c:v>
                </c:pt>
                <c:pt idx="137">
                  <c:v>99</c:v>
                </c:pt>
                <c:pt idx="138">
                  <c:v>127</c:v>
                </c:pt>
                <c:pt idx="139">
                  <c:v>102</c:v>
                </c:pt>
              </c:numCache>
            </c:numRef>
          </c:val>
          <c:smooth val="0"/>
          <c:extLst>
            <c:ext xmlns:c16="http://schemas.microsoft.com/office/drawing/2014/chart" uri="{C3380CC4-5D6E-409C-BE32-E72D297353CC}">
              <c16:uniqueId val="{00000000-FF90-4BD8-8519-9831544C3A74}"/>
            </c:ext>
          </c:extLst>
        </c:ser>
        <c:ser>
          <c:idx val="1"/>
          <c:order val="1"/>
          <c:tx>
            <c:strRef>
              <c:f>'13.1'!$D$1</c:f>
              <c:strCache>
                <c:ptCount val="1"/>
                <c:pt idx="0">
                  <c:v>Demand</c:v>
                </c:pt>
              </c:strCache>
            </c:strRef>
          </c:tx>
          <c:spPr>
            <a:ln w="28575" cap="rnd">
              <a:solidFill>
                <a:schemeClr val="accent2"/>
              </a:solidFill>
              <a:round/>
            </a:ln>
            <a:effectLst/>
          </c:spPr>
          <c:marker>
            <c:symbol val="none"/>
          </c:marker>
          <c:val>
            <c:numRef>
              <c:f>'13.1'!$D$2:$D$141</c:f>
              <c:numCache>
                <c:formatCode>General</c:formatCode>
                <c:ptCount val="140"/>
                <c:pt idx="0">
                  <c:v>44</c:v>
                </c:pt>
                <c:pt idx="1">
                  <c:v>27</c:v>
                </c:pt>
                <c:pt idx="2">
                  <c:v>48</c:v>
                </c:pt>
                <c:pt idx="3">
                  <c:v>29</c:v>
                </c:pt>
                <c:pt idx="4">
                  <c:v>88</c:v>
                </c:pt>
                <c:pt idx="5">
                  <c:v>112</c:v>
                </c:pt>
                <c:pt idx="6">
                  <c:v>64</c:v>
                </c:pt>
                <c:pt idx="7">
                  <c:v>47</c:v>
                </c:pt>
                <c:pt idx="8">
                  <c:v>46</c:v>
                </c:pt>
                <c:pt idx="9">
                  <c:v>43</c:v>
                </c:pt>
                <c:pt idx="10">
                  <c:v>36</c:v>
                </c:pt>
                <c:pt idx="11">
                  <c:v>102</c:v>
                </c:pt>
                <c:pt idx="12">
                  <c:v>107</c:v>
                </c:pt>
                <c:pt idx="13">
                  <c:v>77</c:v>
                </c:pt>
                <c:pt idx="14">
                  <c:v>37</c:v>
                </c:pt>
                <c:pt idx="15">
                  <c:v>46</c:v>
                </c:pt>
                <c:pt idx="16">
                  <c:v>44</c:v>
                </c:pt>
                <c:pt idx="17">
                  <c:v>45</c:v>
                </c:pt>
                <c:pt idx="18">
                  <c:v>81</c:v>
                </c:pt>
                <c:pt idx="19">
                  <c:v>102</c:v>
                </c:pt>
                <c:pt idx="20">
                  <c:v>87</c:v>
                </c:pt>
                <c:pt idx="21">
                  <c:v>54</c:v>
                </c:pt>
                <c:pt idx="22">
                  <c:v>46</c:v>
                </c:pt>
                <c:pt idx="23">
                  <c:v>43</c:v>
                </c:pt>
                <c:pt idx="24">
                  <c:v>44</c:v>
                </c:pt>
                <c:pt idx="25">
                  <c:v>99</c:v>
                </c:pt>
                <c:pt idx="26">
                  <c:v>123</c:v>
                </c:pt>
                <c:pt idx="27">
                  <c:v>101</c:v>
                </c:pt>
                <c:pt idx="28">
                  <c:v>42</c:v>
                </c:pt>
                <c:pt idx="29">
                  <c:v>41</c:v>
                </c:pt>
                <c:pt idx="30">
                  <c:v>43</c:v>
                </c:pt>
                <c:pt idx="31">
                  <c:v>35</c:v>
                </c:pt>
                <c:pt idx="32">
                  <c:v>104</c:v>
                </c:pt>
                <c:pt idx="33">
                  <c:v>97</c:v>
                </c:pt>
                <c:pt idx="34">
                  <c:v>95</c:v>
                </c:pt>
                <c:pt idx="35">
                  <c:v>45</c:v>
                </c:pt>
                <c:pt idx="36">
                  <c:v>45</c:v>
                </c:pt>
                <c:pt idx="37">
                  <c:v>39</c:v>
                </c:pt>
                <c:pt idx="38">
                  <c:v>52</c:v>
                </c:pt>
                <c:pt idx="39">
                  <c:v>97</c:v>
                </c:pt>
                <c:pt idx="40">
                  <c:v>54</c:v>
                </c:pt>
                <c:pt idx="41">
                  <c:v>96</c:v>
                </c:pt>
                <c:pt idx="42">
                  <c:v>55</c:v>
                </c:pt>
                <c:pt idx="43">
                  <c:v>38</c:v>
                </c:pt>
                <c:pt idx="44">
                  <c:v>46</c:v>
                </c:pt>
                <c:pt idx="45">
                  <c:v>54</c:v>
                </c:pt>
                <c:pt idx="46">
                  <c:v>105</c:v>
                </c:pt>
                <c:pt idx="47">
                  <c:v>132</c:v>
                </c:pt>
                <c:pt idx="48">
                  <c:v>82</c:v>
                </c:pt>
                <c:pt idx="49">
                  <c:v>51</c:v>
                </c:pt>
                <c:pt idx="50">
                  <c:v>53</c:v>
                </c:pt>
                <c:pt idx="51">
                  <c:v>53</c:v>
                </c:pt>
                <c:pt idx="52">
                  <c:v>48</c:v>
                </c:pt>
                <c:pt idx="53">
                  <c:v>88</c:v>
                </c:pt>
                <c:pt idx="54">
                  <c:v>134</c:v>
                </c:pt>
                <c:pt idx="55">
                  <c:v>78</c:v>
                </c:pt>
                <c:pt idx="56">
                  <c:v>52</c:v>
                </c:pt>
                <c:pt idx="57">
                  <c:v>35</c:v>
                </c:pt>
                <c:pt idx="58">
                  <c:v>31</c:v>
                </c:pt>
                <c:pt idx="59">
                  <c:v>46</c:v>
                </c:pt>
                <c:pt idx="60">
                  <c:v>58</c:v>
                </c:pt>
                <c:pt idx="61">
                  <c:v>70</c:v>
                </c:pt>
                <c:pt idx="62">
                  <c:v>69</c:v>
                </c:pt>
                <c:pt idx="63">
                  <c:v>26</c:v>
                </c:pt>
                <c:pt idx="64">
                  <c:v>51</c:v>
                </c:pt>
                <c:pt idx="65">
                  <c:v>30</c:v>
                </c:pt>
                <c:pt idx="66">
                  <c:v>40</c:v>
                </c:pt>
                <c:pt idx="67">
                  <c:v>89</c:v>
                </c:pt>
                <c:pt idx="68">
                  <c:v>129</c:v>
                </c:pt>
                <c:pt idx="69">
                  <c:v>84</c:v>
                </c:pt>
                <c:pt idx="70">
                  <c:v>47</c:v>
                </c:pt>
                <c:pt idx="71">
                  <c:v>48</c:v>
                </c:pt>
                <c:pt idx="72">
                  <c:v>41</c:v>
                </c:pt>
                <c:pt idx="73">
                  <c:v>49</c:v>
                </c:pt>
                <c:pt idx="74">
                  <c:v>59</c:v>
                </c:pt>
                <c:pt idx="75">
                  <c:v>109</c:v>
                </c:pt>
                <c:pt idx="76">
                  <c:v>100</c:v>
                </c:pt>
                <c:pt idx="77">
                  <c:v>24</c:v>
                </c:pt>
                <c:pt idx="78">
                  <c:v>30</c:v>
                </c:pt>
                <c:pt idx="79">
                  <c:v>53</c:v>
                </c:pt>
                <c:pt idx="80">
                  <c:v>50</c:v>
                </c:pt>
                <c:pt idx="81">
                  <c:v>102</c:v>
                </c:pt>
                <c:pt idx="82">
                  <c:v>94</c:v>
                </c:pt>
                <c:pt idx="83">
                  <c:v>74</c:v>
                </c:pt>
                <c:pt idx="84">
                  <c:v>48</c:v>
                </c:pt>
                <c:pt idx="85">
                  <c:v>46</c:v>
                </c:pt>
                <c:pt idx="86">
                  <c:v>44</c:v>
                </c:pt>
                <c:pt idx="87">
                  <c:v>37</c:v>
                </c:pt>
                <c:pt idx="88">
                  <c:v>103</c:v>
                </c:pt>
                <c:pt idx="89">
                  <c:v>103</c:v>
                </c:pt>
                <c:pt idx="90">
                  <c:v>89</c:v>
                </c:pt>
                <c:pt idx="91">
                  <c:v>49</c:v>
                </c:pt>
                <c:pt idx="92">
                  <c:v>35</c:v>
                </c:pt>
                <c:pt idx="93">
                  <c:v>49</c:v>
                </c:pt>
                <c:pt idx="94">
                  <c:v>40</c:v>
                </c:pt>
                <c:pt idx="95">
                  <c:v>66</c:v>
                </c:pt>
                <c:pt idx="96">
                  <c:v>132</c:v>
                </c:pt>
                <c:pt idx="97">
                  <c:v>69</c:v>
                </c:pt>
                <c:pt idx="98">
                  <c:v>50</c:v>
                </c:pt>
                <c:pt idx="99">
                  <c:v>53</c:v>
                </c:pt>
                <c:pt idx="100">
                  <c:v>42</c:v>
                </c:pt>
                <c:pt idx="101">
                  <c:v>49</c:v>
                </c:pt>
                <c:pt idx="102">
                  <c:v>104</c:v>
                </c:pt>
                <c:pt idx="103">
                  <c:v>127</c:v>
                </c:pt>
                <c:pt idx="104">
                  <c:v>59</c:v>
                </c:pt>
                <c:pt idx="105">
                  <c:v>46</c:v>
                </c:pt>
                <c:pt idx="106">
                  <c:v>52</c:v>
                </c:pt>
                <c:pt idx="107">
                  <c:v>28</c:v>
                </c:pt>
                <c:pt idx="108">
                  <c:v>42</c:v>
                </c:pt>
                <c:pt idx="109">
                  <c:v>104</c:v>
                </c:pt>
                <c:pt idx="110">
                  <c:v>133</c:v>
                </c:pt>
                <c:pt idx="111">
                  <c:v>62</c:v>
                </c:pt>
                <c:pt idx="112">
                  <c:v>47</c:v>
                </c:pt>
                <c:pt idx="113">
                  <c:v>31</c:v>
                </c:pt>
                <c:pt idx="114">
                  <c:v>45</c:v>
                </c:pt>
                <c:pt idx="115">
                  <c:v>48</c:v>
                </c:pt>
                <c:pt idx="116">
                  <c:v>88</c:v>
                </c:pt>
                <c:pt idx="117">
                  <c:v>135</c:v>
                </c:pt>
                <c:pt idx="118">
                  <c:v>97</c:v>
                </c:pt>
                <c:pt idx="119">
                  <c:v>51</c:v>
                </c:pt>
                <c:pt idx="120">
                  <c:v>46</c:v>
                </c:pt>
                <c:pt idx="121">
                  <c:v>52</c:v>
                </c:pt>
                <c:pt idx="122">
                  <c:v>48</c:v>
                </c:pt>
                <c:pt idx="123">
                  <c:v>34</c:v>
                </c:pt>
                <c:pt idx="124">
                  <c:v>133</c:v>
                </c:pt>
                <c:pt idx="125">
                  <c:v>97</c:v>
                </c:pt>
                <c:pt idx="126">
                  <c:v>48</c:v>
                </c:pt>
                <c:pt idx="127">
                  <c:v>42</c:v>
                </c:pt>
                <c:pt idx="128">
                  <c:v>37</c:v>
                </c:pt>
                <c:pt idx="129">
                  <c:v>53</c:v>
                </c:pt>
                <c:pt idx="130">
                  <c:v>96</c:v>
                </c:pt>
                <c:pt idx="131">
                  <c:v>126</c:v>
                </c:pt>
                <c:pt idx="132">
                  <c:v>102</c:v>
                </c:pt>
                <c:pt idx="133">
                  <c:v>42</c:v>
                </c:pt>
                <c:pt idx="134">
                  <c:v>47</c:v>
                </c:pt>
                <c:pt idx="135">
                  <c:v>37</c:v>
                </c:pt>
                <c:pt idx="136">
                  <c:v>37</c:v>
                </c:pt>
                <c:pt idx="137">
                  <c:v>83</c:v>
                </c:pt>
                <c:pt idx="138">
                  <c:v>77</c:v>
                </c:pt>
                <c:pt idx="139">
                  <c:v>92</c:v>
                </c:pt>
              </c:numCache>
            </c:numRef>
          </c:val>
          <c:smooth val="0"/>
          <c:extLst>
            <c:ext xmlns:c16="http://schemas.microsoft.com/office/drawing/2014/chart" uri="{C3380CC4-5D6E-409C-BE32-E72D297353CC}">
              <c16:uniqueId val="{00000001-FF90-4BD8-8519-9831544C3A74}"/>
            </c:ext>
          </c:extLst>
        </c:ser>
        <c:dLbls>
          <c:showLegendKey val="0"/>
          <c:showVal val="0"/>
          <c:showCatName val="0"/>
          <c:showSerName val="0"/>
          <c:showPercent val="0"/>
          <c:showBubbleSize val="0"/>
        </c:dLbls>
        <c:smooth val="0"/>
        <c:axId val="1595990351"/>
        <c:axId val="64201775"/>
      </c:lineChart>
      <c:catAx>
        <c:axId val="15959903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1775"/>
        <c:crosses val="autoZero"/>
        <c:auto val="1"/>
        <c:lblAlgn val="ctr"/>
        <c:lblOffset val="100"/>
        <c:noMultiLvlLbl val="0"/>
      </c:catAx>
      <c:valAx>
        <c:axId val="6420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990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Supply vs. Forecasted Demand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'13.1'!$B$1</c:f>
              <c:strCache>
                <c:ptCount val="1"/>
                <c:pt idx="0">
                  <c:v>Supply</c:v>
                </c:pt>
              </c:strCache>
            </c:strRef>
          </c:tx>
          <c:spPr>
            <a:ln w="28575" cap="rnd">
              <a:solidFill>
                <a:schemeClr val="accent1"/>
              </a:solidFill>
              <a:round/>
            </a:ln>
            <a:effectLst/>
          </c:spPr>
          <c:marker>
            <c:symbol val="none"/>
          </c:marker>
          <c:val>
            <c:numRef>
              <c:f>'13.1'!$B$2:$B$143</c:f>
              <c:numCache>
                <c:formatCode>General</c:formatCode>
                <c:ptCount val="142"/>
                <c:pt idx="0">
                  <c:v>46</c:v>
                </c:pt>
                <c:pt idx="1">
                  <c:v>48</c:v>
                </c:pt>
                <c:pt idx="2">
                  <c:v>48</c:v>
                </c:pt>
                <c:pt idx="3">
                  <c:v>53</c:v>
                </c:pt>
                <c:pt idx="4">
                  <c:v>99</c:v>
                </c:pt>
                <c:pt idx="5">
                  <c:v>134</c:v>
                </c:pt>
                <c:pt idx="6">
                  <c:v>98</c:v>
                </c:pt>
                <c:pt idx="7">
                  <c:v>52</c:v>
                </c:pt>
                <c:pt idx="8">
                  <c:v>47</c:v>
                </c:pt>
                <c:pt idx="9">
                  <c:v>51</c:v>
                </c:pt>
                <c:pt idx="10">
                  <c:v>49</c:v>
                </c:pt>
                <c:pt idx="11">
                  <c:v>103</c:v>
                </c:pt>
                <c:pt idx="12">
                  <c:v>132</c:v>
                </c:pt>
                <c:pt idx="13">
                  <c:v>98</c:v>
                </c:pt>
                <c:pt idx="14">
                  <c:v>47</c:v>
                </c:pt>
                <c:pt idx="15">
                  <c:v>46</c:v>
                </c:pt>
                <c:pt idx="16">
                  <c:v>45</c:v>
                </c:pt>
                <c:pt idx="17">
                  <c:v>45</c:v>
                </c:pt>
                <c:pt idx="18">
                  <c:v>97</c:v>
                </c:pt>
                <c:pt idx="19">
                  <c:v>128</c:v>
                </c:pt>
                <c:pt idx="20">
                  <c:v>103</c:v>
                </c:pt>
                <c:pt idx="21">
                  <c:v>54</c:v>
                </c:pt>
                <c:pt idx="22">
                  <c:v>48</c:v>
                </c:pt>
                <c:pt idx="23">
                  <c:v>47</c:v>
                </c:pt>
                <c:pt idx="24">
                  <c:v>45</c:v>
                </c:pt>
                <c:pt idx="25">
                  <c:v>99</c:v>
                </c:pt>
                <c:pt idx="26">
                  <c:v>135</c:v>
                </c:pt>
                <c:pt idx="27">
                  <c:v>101</c:v>
                </c:pt>
                <c:pt idx="28">
                  <c:v>50</c:v>
                </c:pt>
                <c:pt idx="29">
                  <c:v>46</c:v>
                </c:pt>
                <c:pt idx="30">
                  <c:v>45</c:v>
                </c:pt>
                <c:pt idx="31">
                  <c:v>52</c:v>
                </c:pt>
                <c:pt idx="32">
                  <c:v>104</c:v>
                </c:pt>
                <c:pt idx="33">
                  <c:v>134</c:v>
                </c:pt>
                <c:pt idx="34">
                  <c:v>95</c:v>
                </c:pt>
                <c:pt idx="35">
                  <c:v>46</c:v>
                </c:pt>
                <c:pt idx="36">
                  <c:v>48</c:v>
                </c:pt>
                <c:pt idx="37">
                  <c:v>51</c:v>
                </c:pt>
                <c:pt idx="38">
                  <c:v>54</c:v>
                </c:pt>
                <c:pt idx="39">
                  <c:v>97</c:v>
                </c:pt>
                <c:pt idx="40">
                  <c:v>133</c:v>
                </c:pt>
                <c:pt idx="41">
                  <c:v>96</c:v>
                </c:pt>
                <c:pt idx="42">
                  <c:v>55</c:v>
                </c:pt>
                <c:pt idx="43">
                  <c:v>48</c:v>
                </c:pt>
                <c:pt idx="44">
                  <c:v>46</c:v>
                </c:pt>
                <c:pt idx="45">
                  <c:v>54</c:v>
                </c:pt>
                <c:pt idx="46">
                  <c:v>105</c:v>
                </c:pt>
                <c:pt idx="47">
                  <c:v>132</c:v>
                </c:pt>
                <c:pt idx="48">
                  <c:v>104</c:v>
                </c:pt>
                <c:pt idx="49">
                  <c:v>51</c:v>
                </c:pt>
                <c:pt idx="50">
                  <c:v>53</c:v>
                </c:pt>
                <c:pt idx="51">
                  <c:v>53</c:v>
                </c:pt>
                <c:pt idx="52">
                  <c:v>48</c:v>
                </c:pt>
                <c:pt idx="53">
                  <c:v>98</c:v>
                </c:pt>
                <c:pt idx="54">
                  <c:v>134</c:v>
                </c:pt>
                <c:pt idx="55">
                  <c:v>96</c:v>
                </c:pt>
                <c:pt idx="56">
                  <c:v>52</c:v>
                </c:pt>
                <c:pt idx="57">
                  <c:v>45</c:v>
                </c:pt>
                <c:pt idx="58">
                  <c:v>54</c:v>
                </c:pt>
                <c:pt idx="59">
                  <c:v>48</c:v>
                </c:pt>
                <c:pt idx="60">
                  <c:v>96</c:v>
                </c:pt>
                <c:pt idx="61">
                  <c:v>134</c:v>
                </c:pt>
                <c:pt idx="62">
                  <c:v>102</c:v>
                </c:pt>
                <c:pt idx="63">
                  <c:v>52</c:v>
                </c:pt>
                <c:pt idx="64">
                  <c:v>51</c:v>
                </c:pt>
                <c:pt idx="65">
                  <c:v>51</c:v>
                </c:pt>
                <c:pt idx="66">
                  <c:v>53</c:v>
                </c:pt>
                <c:pt idx="67">
                  <c:v>96</c:v>
                </c:pt>
                <c:pt idx="68">
                  <c:v>129</c:v>
                </c:pt>
                <c:pt idx="69">
                  <c:v>102</c:v>
                </c:pt>
                <c:pt idx="70">
                  <c:v>47</c:v>
                </c:pt>
                <c:pt idx="71">
                  <c:v>48</c:v>
                </c:pt>
                <c:pt idx="72">
                  <c:v>45</c:v>
                </c:pt>
                <c:pt idx="73">
                  <c:v>49</c:v>
                </c:pt>
                <c:pt idx="74">
                  <c:v>95</c:v>
                </c:pt>
                <c:pt idx="75">
                  <c:v>132</c:v>
                </c:pt>
                <c:pt idx="76">
                  <c:v>100</c:v>
                </c:pt>
                <c:pt idx="77">
                  <c:v>47</c:v>
                </c:pt>
                <c:pt idx="78">
                  <c:v>45</c:v>
                </c:pt>
                <c:pt idx="79">
                  <c:v>53</c:v>
                </c:pt>
                <c:pt idx="80">
                  <c:v>55</c:v>
                </c:pt>
                <c:pt idx="81">
                  <c:v>102</c:v>
                </c:pt>
                <c:pt idx="82">
                  <c:v>126</c:v>
                </c:pt>
                <c:pt idx="83">
                  <c:v>96</c:v>
                </c:pt>
                <c:pt idx="84">
                  <c:v>48</c:v>
                </c:pt>
                <c:pt idx="85">
                  <c:v>49</c:v>
                </c:pt>
                <c:pt idx="86">
                  <c:v>55</c:v>
                </c:pt>
                <c:pt idx="87">
                  <c:v>47</c:v>
                </c:pt>
                <c:pt idx="88">
                  <c:v>103</c:v>
                </c:pt>
                <c:pt idx="89">
                  <c:v>126</c:v>
                </c:pt>
                <c:pt idx="90">
                  <c:v>105</c:v>
                </c:pt>
                <c:pt idx="91">
                  <c:v>49</c:v>
                </c:pt>
                <c:pt idx="92">
                  <c:v>47</c:v>
                </c:pt>
                <c:pt idx="93">
                  <c:v>54</c:v>
                </c:pt>
                <c:pt idx="94">
                  <c:v>45</c:v>
                </c:pt>
                <c:pt idx="95">
                  <c:v>103</c:v>
                </c:pt>
                <c:pt idx="96">
                  <c:v>132</c:v>
                </c:pt>
                <c:pt idx="97">
                  <c:v>102</c:v>
                </c:pt>
                <c:pt idx="98">
                  <c:v>54</c:v>
                </c:pt>
                <c:pt idx="99">
                  <c:v>54</c:v>
                </c:pt>
                <c:pt idx="100">
                  <c:v>48</c:v>
                </c:pt>
                <c:pt idx="101">
                  <c:v>49</c:v>
                </c:pt>
                <c:pt idx="102">
                  <c:v>104</c:v>
                </c:pt>
                <c:pt idx="103">
                  <c:v>127</c:v>
                </c:pt>
                <c:pt idx="104">
                  <c:v>103</c:v>
                </c:pt>
                <c:pt idx="105">
                  <c:v>46</c:v>
                </c:pt>
                <c:pt idx="106">
                  <c:v>52</c:v>
                </c:pt>
                <c:pt idx="107">
                  <c:v>48</c:v>
                </c:pt>
                <c:pt idx="108">
                  <c:v>47</c:v>
                </c:pt>
                <c:pt idx="109">
                  <c:v>104</c:v>
                </c:pt>
                <c:pt idx="110">
                  <c:v>133</c:v>
                </c:pt>
                <c:pt idx="111">
                  <c:v>95</c:v>
                </c:pt>
                <c:pt idx="112">
                  <c:v>47</c:v>
                </c:pt>
                <c:pt idx="113">
                  <c:v>47</c:v>
                </c:pt>
                <c:pt idx="114">
                  <c:v>49</c:v>
                </c:pt>
                <c:pt idx="115">
                  <c:v>49</c:v>
                </c:pt>
                <c:pt idx="116">
                  <c:v>102</c:v>
                </c:pt>
                <c:pt idx="117">
                  <c:v>135</c:v>
                </c:pt>
                <c:pt idx="118">
                  <c:v>97</c:v>
                </c:pt>
                <c:pt idx="119">
                  <c:v>51</c:v>
                </c:pt>
                <c:pt idx="120">
                  <c:v>46</c:v>
                </c:pt>
                <c:pt idx="121">
                  <c:v>52</c:v>
                </c:pt>
                <c:pt idx="122">
                  <c:v>48</c:v>
                </c:pt>
                <c:pt idx="123">
                  <c:v>105</c:v>
                </c:pt>
                <c:pt idx="124">
                  <c:v>133</c:v>
                </c:pt>
                <c:pt idx="125">
                  <c:v>97</c:v>
                </c:pt>
                <c:pt idx="126">
                  <c:v>48</c:v>
                </c:pt>
                <c:pt idx="127">
                  <c:v>45</c:v>
                </c:pt>
                <c:pt idx="128">
                  <c:v>47</c:v>
                </c:pt>
                <c:pt idx="129">
                  <c:v>55</c:v>
                </c:pt>
                <c:pt idx="130">
                  <c:v>96</c:v>
                </c:pt>
                <c:pt idx="131">
                  <c:v>126</c:v>
                </c:pt>
                <c:pt idx="132">
                  <c:v>102</c:v>
                </c:pt>
                <c:pt idx="133">
                  <c:v>52</c:v>
                </c:pt>
                <c:pt idx="134">
                  <c:v>47</c:v>
                </c:pt>
                <c:pt idx="135">
                  <c:v>50</c:v>
                </c:pt>
                <c:pt idx="136">
                  <c:v>45</c:v>
                </c:pt>
                <c:pt idx="137">
                  <c:v>99</c:v>
                </c:pt>
                <c:pt idx="138">
                  <c:v>127</c:v>
                </c:pt>
                <c:pt idx="139">
                  <c:v>102</c:v>
                </c:pt>
              </c:numCache>
            </c:numRef>
          </c:val>
          <c:smooth val="0"/>
          <c:extLst>
            <c:ext xmlns:c16="http://schemas.microsoft.com/office/drawing/2014/chart" uri="{C3380CC4-5D6E-409C-BE32-E72D297353CC}">
              <c16:uniqueId val="{00000000-61D8-493E-AA4C-C79D8E0AC19A}"/>
            </c:ext>
          </c:extLst>
        </c:ser>
        <c:ser>
          <c:idx val="1"/>
          <c:order val="1"/>
          <c:tx>
            <c:strRef>
              <c:f>'13.1'!$O$1</c:f>
              <c:strCache>
                <c:ptCount val="1"/>
                <c:pt idx="0">
                  <c:v>Forecasted Demand</c:v>
                </c:pt>
              </c:strCache>
            </c:strRef>
          </c:tx>
          <c:spPr>
            <a:ln w="28575" cap="rnd">
              <a:solidFill>
                <a:schemeClr val="tx1"/>
              </a:solidFill>
              <a:round/>
            </a:ln>
            <a:effectLst/>
          </c:spPr>
          <c:marker>
            <c:symbol val="none"/>
          </c:marker>
          <c:val>
            <c:numRef>
              <c:f>'13.1'!$O$2:$O$143</c:f>
              <c:numCache>
                <c:formatCode>General</c:formatCode>
                <c:ptCount val="142"/>
                <c:pt idx="0">
                  <c:v>45.250000000000007</c:v>
                </c:pt>
                <c:pt idx="1">
                  <c:v>42.900000000000041</c:v>
                </c:pt>
                <c:pt idx="2">
                  <c:v>42.399999999999991</c:v>
                </c:pt>
                <c:pt idx="3">
                  <c:v>44.099999999999916</c:v>
                </c:pt>
                <c:pt idx="4">
                  <c:v>85.6</c:v>
                </c:pt>
                <c:pt idx="5">
                  <c:v>111.45</c:v>
                </c:pt>
                <c:pt idx="6">
                  <c:v>85.6</c:v>
                </c:pt>
                <c:pt idx="7">
                  <c:v>45.250000000000007</c:v>
                </c:pt>
                <c:pt idx="8">
                  <c:v>42.900000000000041</c:v>
                </c:pt>
                <c:pt idx="9">
                  <c:v>42.399999999999991</c:v>
                </c:pt>
                <c:pt idx="10">
                  <c:v>44.099999999999916</c:v>
                </c:pt>
                <c:pt idx="11">
                  <c:v>85.6</c:v>
                </c:pt>
                <c:pt idx="12">
                  <c:v>111.45</c:v>
                </c:pt>
                <c:pt idx="13">
                  <c:v>85.6</c:v>
                </c:pt>
                <c:pt idx="14">
                  <c:v>45.250000000000007</c:v>
                </c:pt>
                <c:pt idx="15">
                  <c:v>42.900000000000041</c:v>
                </c:pt>
                <c:pt idx="16">
                  <c:v>42.399999999999991</c:v>
                </c:pt>
                <c:pt idx="17">
                  <c:v>44.099999999999916</c:v>
                </c:pt>
                <c:pt idx="18">
                  <c:v>85.6</c:v>
                </c:pt>
                <c:pt idx="19">
                  <c:v>111.45</c:v>
                </c:pt>
                <c:pt idx="20">
                  <c:v>85.6</c:v>
                </c:pt>
                <c:pt idx="21">
                  <c:v>45.250000000000007</c:v>
                </c:pt>
                <c:pt idx="22">
                  <c:v>42.900000000000041</c:v>
                </c:pt>
                <c:pt idx="23">
                  <c:v>42.399999999999991</c:v>
                </c:pt>
                <c:pt idx="24">
                  <c:v>44.099999999999916</c:v>
                </c:pt>
                <c:pt idx="25">
                  <c:v>85.6</c:v>
                </c:pt>
                <c:pt idx="26">
                  <c:v>111.45</c:v>
                </c:pt>
                <c:pt idx="27">
                  <c:v>85.6</c:v>
                </c:pt>
                <c:pt idx="28">
                  <c:v>45.250000000000007</c:v>
                </c:pt>
                <c:pt idx="29">
                  <c:v>42.900000000000041</c:v>
                </c:pt>
                <c:pt idx="30">
                  <c:v>42.399999999999991</c:v>
                </c:pt>
                <c:pt idx="31">
                  <c:v>44.099999999999916</c:v>
                </c:pt>
                <c:pt idx="32">
                  <c:v>85.6</c:v>
                </c:pt>
                <c:pt idx="33">
                  <c:v>111.45</c:v>
                </c:pt>
                <c:pt idx="34">
                  <c:v>85.6</c:v>
                </c:pt>
                <c:pt idx="35">
                  <c:v>45.250000000000007</c:v>
                </c:pt>
                <c:pt idx="36">
                  <c:v>42.900000000000041</c:v>
                </c:pt>
                <c:pt idx="37">
                  <c:v>42.399999999999991</c:v>
                </c:pt>
                <c:pt idx="38">
                  <c:v>44.099999999999916</c:v>
                </c:pt>
                <c:pt idx="39">
                  <c:v>85.6</c:v>
                </c:pt>
                <c:pt idx="40">
                  <c:v>111.45</c:v>
                </c:pt>
                <c:pt idx="41">
                  <c:v>85.6</c:v>
                </c:pt>
                <c:pt idx="42">
                  <c:v>45.250000000000007</c:v>
                </c:pt>
                <c:pt idx="43">
                  <c:v>42.900000000000041</c:v>
                </c:pt>
                <c:pt idx="44">
                  <c:v>42.399999999999991</c:v>
                </c:pt>
                <c:pt idx="45">
                  <c:v>44.099999999999916</c:v>
                </c:pt>
                <c:pt idx="46">
                  <c:v>85.6</c:v>
                </c:pt>
                <c:pt idx="47">
                  <c:v>111.45</c:v>
                </c:pt>
                <c:pt idx="48">
                  <c:v>85.6</c:v>
                </c:pt>
                <c:pt idx="49">
                  <c:v>45.250000000000007</c:v>
                </c:pt>
                <c:pt idx="50">
                  <c:v>42.900000000000041</c:v>
                </c:pt>
                <c:pt idx="51">
                  <c:v>42.399999999999991</c:v>
                </c:pt>
                <c:pt idx="52">
                  <c:v>44.099999999999916</c:v>
                </c:pt>
                <c:pt idx="53">
                  <c:v>85.6</c:v>
                </c:pt>
                <c:pt idx="54">
                  <c:v>111.45</c:v>
                </c:pt>
                <c:pt idx="55">
                  <c:v>85.6</c:v>
                </c:pt>
                <c:pt idx="56">
                  <c:v>45.250000000000007</c:v>
                </c:pt>
                <c:pt idx="57">
                  <c:v>42.900000000000041</c:v>
                </c:pt>
                <c:pt idx="58">
                  <c:v>42.399999999999991</c:v>
                </c:pt>
                <c:pt idx="59">
                  <c:v>44.099999999999916</c:v>
                </c:pt>
                <c:pt idx="60">
                  <c:v>85.6</c:v>
                </c:pt>
                <c:pt idx="61">
                  <c:v>111.45</c:v>
                </c:pt>
                <c:pt idx="62">
                  <c:v>85.6</c:v>
                </c:pt>
                <c:pt idx="63">
                  <c:v>45.250000000000007</c:v>
                </c:pt>
                <c:pt idx="64">
                  <c:v>42.900000000000041</c:v>
                </c:pt>
                <c:pt idx="65">
                  <c:v>42.399999999999991</c:v>
                </c:pt>
                <c:pt idx="66">
                  <c:v>44.099999999999916</c:v>
                </c:pt>
                <c:pt idx="67">
                  <c:v>85.6</c:v>
                </c:pt>
                <c:pt idx="68">
                  <c:v>111.45</c:v>
                </c:pt>
                <c:pt idx="69">
                  <c:v>85.6</c:v>
                </c:pt>
                <c:pt idx="70">
                  <c:v>45.250000000000007</c:v>
                </c:pt>
                <c:pt idx="71">
                  <c:v>42.900000000000041</c:v>
                </c:pt>
                <c:pt idx="72">
                  <c:v>42.399999999999991</c:v>
                </c:pt>
                <c:pt idx="73">
                  <c:v>44.099999999999916</c:v>
                </c:pt>
                <c:pt idx="74">
                  <c:v>85.6</c:v>
                </c:pt>
                <c:pt idx="75">
                  <c:v>111.45</c:v>
                </c:pt>
                <c:pt idx="76">
                  <c:v>85.6</c:v>
                </c:pt>
                <c:pt idx="77">
                  <c:v>45.250000000000007</c:v>
                </c:pt>
                <c:pt idx="78">
                  <c:v>42.900000000000041</c:v>
                </c:pt>
                <c:pt idx="79">
                  <c:v>42.399999999999991</c:v>
                </c:pt>
                <c:pt idx="80">
                  <c:v>44.099999999999916</c:v>
                </c:pt>
                <c:pt idx="81">
                  <c:v>85.6</c:v>
                </c:pt>
                <c:pt idx="82">
                  <c:v>111.45</c:v>
                </c:pt>
                <c:pt idx="83">
                  <c:v>85.6</c:v>
                </c:pt>
                <c:pt idx="84">
                  <c:v>45.250000000000007</c:v>
                </c:pt>
                <c:pt idx="85">
                  <c:v>42.900000000000041</c:v>
                </c:pt>
                <c:pt idx="86">
                  <c:v>42.399999999999991</c:v>
                </c:pt>
                <c:pt idx="87">
                  <c:v>44.099999999999916</c:v>
                </c:pt>
                <c:pt idx="88">
                  <c:v>85.6</c:v>
                </c:pt>
                <c:pt idx="89">
                  <c:v>111.45</c:v>
                </c:pt>
                <c:pt idx="90">
                  <c:v>85.6</c:v>
                </c:pt>
                <c:pt idx="91">
                  <c:v>45.250000000000007</c:v>
                </c:pt>
                <c:pt idx="92">
                  <c:v>42.900000000000041</c:v>
                </c:pt>
                <c:pt idx="93">
                  <c:v>42.399999999999991</c:v>
                </c:pt>
                <c:pt idx="94">
                  <c:v>44.099999999999916</c:v>
                </c:pt>
                <c:pt idx="95">
                  <c:v>85.6</c:v>
                </c:pt>
                <c:pt idx="96">
                  <c:v>111.45</c:v>
                </c:pt>
                <c:pt idx="97">
                  <c:v>85.6</c:v>
                </c:pt>
                <c:pt idx="98">
                  <c:v>45.250000000000007</c:v>
                </c:pt>
                <c:pt idx="99">
                  <c:v>42.900000000000041</c:v>
                </c:pt>
                <c:pt idx="100">
                  <c:v>42.399999999999991</c:v>
                </c:pt>
                <c:pt idx="101">
                  <c:v>44.099999999999916</c:v>
                </c:pt>
                <c:pt idx="102">
                  <c:v>85.6</c:v>
                </c:pt>
                <c:pt idx="103">
                  <c:v>111.45</c:v>
                </c:pt>
                <c:pt idx="104">
                  <c:v>85.6</c:v>
                </c:pt>
                <c:pt idx="105">
                  <c:v>45.250000000000007</c:v>
                </c:pt>
                <c:pt idx="106">
                  <c:v>42.900000000000041</c:v>
                </c:pt>
                <c:pt idx="107">
                  <c:v>42.399999999999991</c:v>
                </c:pt>
                <c:pt idx="108">
                  <c:v>44.099999999999916</c:v>
                </c:pt>
                <c:pt idx="109">
                  <c:v>85.6</c:v>
                </c:pt>
                <c:pt idx="110">
                  <c:v>111.45</c:v>
                </c:pt>
                <c:pt idx="111">
                  <c:v>85.6</c:v>
                </c:pt>
                <c:pt idx="112">
                  <c:v>45.250000000000007</c:v>
                </c:pt>
                <c:pt idx="113">
                  <c:v>42.900000000000041</c:v>
                </c:pt>
                <c:pt idx="114">
                  <c:v>42.399999999999991</c:v>
                </c:pt>
                <c:pt idx="115">
                  <c:v>44.099999999999916</c:v>
                </c:pt>
                <c:pt idx="116">
                  <c:v>85.6</c:v>
                </c:pt>
                <c:pt idx="117">
                  <c:v>111.45</c:v>
                </c:pt>
                <c:pt idx="118">
                  <c:v>85.6</c:v>
                </c:pt>
                <c:pt idx="119">
                  <c:v>45.250000000000007</c:v>
                </c:pt>
                <c:pt idx="120">
                  <c:v>42.900000000000041</c:v>
                </c:pt>
                <c:pt idx="121">
                  <c:v>42.399999999999991</c:v>
                </c:pt>
                <c:pt idx="122">
                  <c:v>44.099999999999916</c:v>
                </c:pt>
                <c:pt idx="123">
                  <c:v>85.6</c:v>
                </c:pt>
                <c:pt idx="124">
                  <c:v>111.45</c:v>
                </c:pt>
                <c:pt idx="125">
                  <c:v>85.6</c:v>
                </c:pt>
                <c:pt idx="126">
                  <c:v>45.250000000000007</c:v>
                </c:pt>
                <c:pt idx="127">
                  <c:v>42.900000000000041</c:v>
                </c:pt>
                <c:pt idx="128">
                  <c:v>42.399999999999991</c:v>
                </c:pt>
                <c:pt idx="129">
                  <c:v>44.099999999999916</c:v>
                </c:pt>
                <c:pt idx="130">
                  <c:v>85.6</c:v>
                </c:pt>
                <c:pt idx="131">
                  <c:v>111.45</c:v>
                </c:pt>
                <c:pt idx="132">
                  <c:v>85.6</c:v>
                </c:pt>
                <c:pt idx="133">
                  <c:v>45.250000000000007</c:v>
                </c:pt>
                <c:pt idx="134">
                  <c:v>42.900000000000041</c:v>
                </c:pt>
                <c:pt idx="135">
                  <c:v>42.399999999999991</c:v>
                </c:pt>
                <c:pt idx="136">
                  <c:v>44.099999999999916</c:v>
                </c:pt>
                <c:pt idx="137">
                  <c:v>85.6</c:v>
                </c:pt>
                <c:pt idx="138">
                  <c:v>111.45</c:v>
                </c:pt>
                <c:pt idx="139">
                  <c:v>85.6</c:v>
                </c:pt>
                <c:pt idx="140">
                  <c:v>45.250000000000007</c:v>
                </c:pt>
                <c:pt idx="141">
                  <c:v>42.900000000000041</c:v>
                </c:pt>
              </c:numCache>
            </c:numRef>
          </c:val>
          <c:smooth val="0"/>
          <c:extLst>
            <c:ext xmlns:c16="http://schemas.microsoft.com/office/drawing/2014/chart" uri="{C3380CC4-5D6E-409C-BE32-E72D297353CC}">
              <c16:uniqueId val="{00000001-61D8-493E-AA4C-C79D8E0AC19A}"/>
            </c:ext>
          </c:extLst>
        </c:ser>
        <c:dLbls>
          <c:showLegendKey val="0"/>
          <c:showVal val="0"/>
          <c:showCatName val="0"/>
          <c:showSerName val="0"/>
          <c:showPercent val="0"/>
          <c:showBubbleSize val="0"/>
        </c:dLbls>
        <c:smooth val="0"/>
        <c:axId val="601841999"/>
        <c:axId val="59529055"/>
      </c:lineChart>
      <c:catAx>
        <c:axId val="60184199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29055"/>
        <c:crosses val="autoZero"/>
        <c:auto val="1"/>
        <c:lblAlgn val="ctr"/>
        <c:lblOffset val="100"/>
        <c:noMultiLvlLbl val="0"/>
      </c:catAx>
      <c:valAx>
        <c:axId val="5952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8419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French Bread Demand</a:t>
            </a:r>
            <a:r>
              <a:rPr lang="en-US" baseline="0"/>
              <a:t> On Sale vs. </a:t>
            </a:r>
            <a:r>
              <a:rPr lang="en-US" sz="1400" b="0" i="0" u="none" strike="noStrike" baseline="0">
                <a:effectLst/>
              </a:rPr>
              <a:t>French Bread Demand at Regular Price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'13.1'!$E$142:$F$142</c:f>
              <c:strCache>
                <c:ptCount val="2"/>
                <c:pt idx="0">
                  <c:v>On Sale</c:v>
                </c:pt>
                <c:pt idx="1">
                  <c:v>Not On Sale</c:v>
                </c:pt>
              </c:strCache>
            </c:strRef>
          </c:cat>
          <c:val>
            <c:numRef>
              <c:f>'13.1'!$E$143:$F$143</c:f>
              <c:numCache>
                <c:formatCode>0.00</c:formatCode>
                <c:ptCount val="2"/>
                <c:pt idx="0">
                  <c:v>72.814285714285717</c:v>
                </c:pt>
                <c:pt idx="1">
                  <c:v>57.842857142857142</c:v>
                </c:pt>
              </c:numCache>
            </c:numRef>
          </c:val>
          <c:extLst>
            <c:ext xmlns:c16="http://schemas.microsoft.com/office/drawing/2014/chart" uri="{C3380CC4-5D6E-409C-BE32-E72D297353CC}">
              <c16:uniqueId val="{00000000-0100-440D-BB28-AB9E0D599DCE}"/>
            </c:ext>
          </c:extLst>
        </c:ser>
        <c:dLbls>
          <c:showLegendKey val="0"/>
          <c:showVal val="0"/>
          <c:showCatName val="0"/>
          <c:showSerName val="0"/>
          <c:showPercent val="0"/>
          <c:showBubbleSize val="0"/>
        </c:dLbls>
        <c:gapWidth val="150"/>
        <c:overlap val="100"/>
        <c:axId val="374241711"/>
        <c:axId val="1746347119"/>
      </c:barChart>
      <c:catAx>
        <c:axId val="374241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347119"/>
        <c:crosses val="autoZero"/>
        <c:auto val="1"/>
        <c:lblAlgn val="ctr"/>
        <c:lblOffset val="100"/>
        <c:noMultiLvlLbl val="0"/>
      </c:catAx>
      <c:valAx>
        <c:axId val="17463471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41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French Bread Supply On Sale vs. French Bread Supply at Regular Price </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'13.1'!$G$142:$H$142</c:f>
              <c:strCache>
                <c:ptCount val="2"/>
                <c:pt idx="0">
                  <c:v>On Sale</c:v>
                </c:pt>
                <c:pt idx="1">
                  <c:v>Not On Sale</c:v>
                </c:pt>
              </c:strCache>
            </c:strRef>
          </c:cat>
          <c:val>
            <c:numRef>
              <c:f>'13.1'!$G$143:$H$143</c:f>
              <c:numCache>
                <c:formatCode>0.00</c:formatCode>
                <c:ptCount val="2"/>
                <c:pt idx="0">
                  <c:v>80.385714285714286</c:v>
                </c:pt>
                <c:pt idx="1">
                  <c:v>70.457142857142856</c:v>
                </c:pt>
              </c:numCache>
            </c:numRef>
          </c:val>
          <c:extLst>
            <c:ext xmlns:c16="http://schemas.microsoft.com/office/drawing/2014/chart" uri="{C3380CC4-5D6E-409C-BE32-E72D297353CC}">
              <c16:uniqueId val="{00000000-1A4D-4CA9-AA09-4BCEBA238037}"/>
            </c:ext>
          </c:extLst>
        </c:ser>
        <c:dLbls>
          <c:showLegendKey val="0"/>
          <c:showVal val="0"/>
          <c:showCatName val="0"/>
          <c:showSerName val="0"/>
          <c:showPercent val="0"/>
          <c:showBubbleSize val="0"/>
        </c:dLbls>
        <c:gapWidth val="219"/>
        <c:overlap val="-27"/>
        <c:axId val="705534975"/>
        <c:axId val="59526143"/>
      </c:barChart>
      <c:catAx>
        <c:axId val="705534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26143"/>
        <c:crosses val="autoZero"/>
        <c:auto val="1"/>
        <c:lblAlgn val="ctr"/>
        <c:lblOffset val="100"/>
        <c:noMultiLvlLbl val="0"/>
      </c:catAx>
      <c:valAx>
        <c:axId val="5952614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534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Arrival Averages on a Staff Payday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'13.3'!$D$260:$D$261</c:f>
              <c:strCache>
                <c:ptCount val="2"/>
                <c:pt idx="0">
                  <c:v>Yes</c:v>
                </c:pt>
                <c:pt idx="1">
                  <c:v>No</c:v>
                </c:pt>
              </c:strCache>
            </c:strRef>
          </c:cat>
          <c:val>
            <c:numRef>
              <c:f>'13.3'!$E$260:$E$261</c:f>
              <c:numCache>
                <c:formatCode>General_)</c:formatCode>
                <c:ptCount val="2"/>
                <c:pt idx="0">
                  <c:v>1705.28</c:v>
                </c:pt>
                <c:pt idx="1">
                  <c:v>964.60698689956337</c:v>
                </c:pt>
              </c:numCache>
            </c:numRef>
          </c:val>
          <c:extLst>
            <c:ext xmlns:c16="http://schemas.microsoft.com/office/drawing/2014/chart" uri="{C3380CC4-5D6E-409C-BE32-E72D297353CC}">
              <c16:uniqueId val="{00000000-635C-4A37-827B-7D45AD4D9742}"/>
            </c:ext>
          </c:extLst>
        </c:ser>
        <c:dLbls>
          <c:dLblPos val="outEnd"/>
          <c:showLegendKey val="0"/>
          <c:showVal val="1"/>
          <c:showCatName val="0"/>
          <c:showSerName val="0"/>
          <c:showPercent val="0"/>
          <c:showBubbleSize val="0"/>
        </c:dLbls>
        <c:gapWidth val="219"/>
        <c:overlap val="-27"/>
        <c:axId val="705506975"/>
        <c:axId val="59531551"/>
      </c:barChart>
      <c:catAx>
        <c:axId val="705506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1551"/>
        <c:crosses val="autoZero"/>
        <c:auto val="1"/>
        <c:lblAlgn val="ctr"/>
        <c:lblOffset val="100"/>
        <c:noMultiLvlLbl val="0"/>
      </c:catAx>
      <c:valAx>
        <c:axId val="5953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506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Arrival Averages on a Faculty Payday</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'13.3'!$D$263:$D$264</c:f>
              <c:strCache>
                <c:ptCount val="2"/>
                <c:pt idx="0">
                  <c:v>Yes</c:v>
                </c:pt>
                <c:pt idx="1">
                  <c:v>No</c:v>
                </c:pt>
              </c:strCache>
            </c:strRef>
          </c:cat>
          <c:val>
            <c:numRef>
              <c:f>'13.3'!$E$263:$E$264</c:f>
              <c:numCache>
                <c:formatCode>General_)</c:formatCode>
                <c:ptCount val="2"/>
                <c:pt idx="0">
                  <c:v>1618.5</c:v>
                </c:pt>
                <c:pt idx="1">
                  <c:v>1013.6967213114754</c:v>
                </c:pt>
              </c:numCache>
            </c:numRef>
          </c:val>
          <c:extLst>
            <c:ext xmlns:c16="http://schemas.microsoft.com/office/drawing/2014/chart" uri="{C3380CC4-5D6E-409C-BE32-E72D297353CC}">
              <c16:uniqueId val="{00000000-7F0E-4A3B-8E92-6BB32C880B17}"/>
            </c:ext>
          </c:extLst>
        </c:ser>
        <c:dLbls>
          <c:dLblPos val="outEnd"/>
          <c:showLegendKey val="0"/>
          <c:showVal val="1"/>
          <c:showCatName val="0"/>
          <c:showSerName val="0"/>
          <c:showPercent val="0"/>
          <c:showBubbleSize val="0"/>
        </c:dLbls>
        <c:gapWidth val="219"/>
        <c:overlap val="-27"/>
        <c:axId val="705521775"/>
        <c:axId val="59534463"/>
      </c:barChart>
      <c:catAx>
        <c:axId val="70552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4463"/>
        <c:crosses val="autoZero"/>
        <c:auto val="1"/>
        <c:lblAlgn val="ctr"/>
        <c:lblOffset val="100"/>
        <c:noMultiLvlLbl val="0"/>
      </c:catAx>
      <c:valAx>
        <c:axId val="595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52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Arrival Averages Before or After a Holiday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'13.3'!$D$266:$D$267</c:f>
              <c:strCache>
                <c:ptCount val="2"/>
                <c:pt idx="0">
                  <c:v>Yes</c:v>
                </c:pt>
                <c:pt idx="1">
                  <c:v>No</c:v>
                </c:pt>
              </c:strCache>
            </c:strRef>
          </c:cat>
          <c:val>
            <c:numRef>
              <c:f>'13.3'!$E$266:$E$267</c:f>
              <c:numCache>
                <c:formatCode>General_)</c:formatCode>
                <c:ptCount val="2"/>
                <c:pt idx="0">
                  <c:v>1392.090909090909</c:v>
                </c:pt>
                <c:pt idx="1">
                  <c:v>1021.4567901234568</c:v>
                </c:pt>
              </c:numCache>
            </c:numRef>
          </c:val>
          <c:extLst>
            <c:ext xmlns:c16="http://schemas.microsoft.com/office/drawing/2014/chart" uri="{C3380CC4-5D6E-409C-BE32-E72D297353CC}">
              <c16:uniqueId val="{00000000-AD22-4CC6-BE76-4D5DDFBA13F3}"/>
            </c:ext>
          </c:extLst>
        </c:ser>
        <c:dLbls>
          <c:dLblPos val="outEnd"/>
          <c:showLegendKey val="0"/>
          <c:showVal val="1"/>
          <c:showCatName val="0"/>
          <c:showSerName val="0"/>
          <c:showPercent val="0"/>
          <c:showBubbleSize val="0"/>
        </c:dLbls>
        <c:gapWidth val="219"/>
        <c:overlap val="-27"/>
        <c:axId val="188919967"/>
        <c:axId val="2102657871"/>
      </c:barChart>
      <c:catAx>
        <c:axId val="188919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657871"/>
        <c:crosses val="autoZero"/>
        <c:auto val="1"/>
        <c:lblAlgn val="ctr"/>
        <c:lblOffset val="100"/>
        <c:noMultiLvlLbl val="0"/>
      </c:catAx>
      <c:valAx>
        <c:axId val="2102657871"/>
        <c:scaling>
          <c:orientation val="minMax"/>
        </c:scaling>
        <c:delete val="0"/>
        <c:axPos val="l"/>
        <c:majorGridlines>
          <c:spPr>
            <a:ln w="9525" cap="flat" cmpd="sng" algn="ctr">
              <a:solidFill>
                <a:schemeClr val="tx1">
                  <a:lumMod val="15000"/>
                  <a:lumOff val="85000"/>
                </a:schemeClr>
              </a:solidFill>
              <a:round/>
            </a:ln>
            <a:effectLst/>
          </c:spPr>
        </c:majorGridlines>
        <c:numFmt formatCode="General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9199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Arrival Averages Based</a:t>
            </a:r>
            <a:r>
              <a:rPr lang="en-US" baseline="0"/>
              <a:t> on Day of the Week</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'13.3'!$D$269:$D$273</c:f>
              <c:strCache>
                <c:ptCount val="5"/>
                <c:pt idx="0">
                  <c:v>Mon</c:v>
                </c:pt>
                <c:pt idx="1">
                  <c:v>Tue</c:v>
                </c:pt>
                <c:pt idx="2">
                  <c:v>Wed</c:v>
                </c:pt>
                <c:pt idx="3">
                  <c:v>Thu</c:v>
                </c:pt>
                <c:pt idx="4">
                  <c:v>Fri</c:v>
                </c:pt>
              </c:strCache>
            </c:strRef>
          </c:cat>
          <c:val>
            <c:numRef>
              <c:f>'13.3'!$E$269:$E$273</c:f>
              <c:numCache>
                <c:formatCode>General_)</c:formatCode>
                <c:ptCount val="5"/>
                <c:pt idx="0">
                  <c:v>1093.22</c:v>
                </c:pt>
                <c:pt idx="1">
                  <c:v>873.60784313725492</c:v>
                </c:pt>
                <c:pt idx="2">
                  <c:v>823.56</c:v>
                </c:pt>
                <c:pt idx="3">
                  <c:v>886.0980392156863</c:v>
                </c:pt>
                <c:pt idx="4">
                  <c:v>1498.9038461538462</c:v>
                </c:pt>
              </c:numCache>
            </c:numRef>
          </c:val>
          <c:extLst>
            <c:ext xmlns:c16="http://schemas.microsoft.com/office/drawing/2014/chart" uri="{C3380CC4-5D6E-409C-BE32-E72D297353CC}">
              <c16:uniqueId val="{00000000-4D6D-4A25-9AE6-5B137B6B6D7E}"/>
            </c:ext>
          </c:extLst>
        </c:ser>
        <c:dLbls>
          <c:dLblPos val="outEnd"/>
          <c:showLegendKey val="0"/>
          <c:showVal val="1"/>
          <c:showCatName val="0"/>
          <c:showSerName val="0"/>
          <c:showPercent val="0"/>
          <c:showBubbleSize val="0"/>
        </c:dLbls>
        <c:gapWidth val="219"/>
        <c:overlap val="-27"/>
        <c:axId val="367870607"/>
        <c:axId val="57303951"/>
      </c:barChart>
      <c:catAx>
        <c:axId val="36787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03951"/>
        <c:crosses val="autoZero"/>
        <c:auto val="1"/>
        <c:lblAlgn val="ctr"/>
        <c:lblOffset val="100"/>
        <c:noMultiLvlLbl val="0"/>
      </c:catAx>
      <c:valAx>
        <c:axId val="57303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87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Moving Average</a:t>
            </a:r>
          </a:p>
        </c:rich>
      </c:tx>
      <c:overlay val="0"/>
    </c:title>
    <c:autoTitleDeleted val="0"/>
    <c:plotArea>
      <c:layout/>
      <c:lineChart>
        <c:grouping val="standard"/>
        <c:varyColors val="0"/>
        <c:ser>
          <c:idx val="0"/>
          <c:order val="0"/>
          <c:tx>
            <c:v>Actual</c:v>
          </c:tx>
          <c:val>
            <c:numRef>
              <c:f>'13.3'!$G$2:$G$255</c:f>
              <c:numCache>
                <c:formatCode>General_)</c:formatCode>
                <c:ptCount val="254"/>
                <c:pt idx="0">
                  <c:v>1825</c:v>
                </c:pt>
                <c:pt idx="1">
                  <c:v>1257</c:v>
                </c:pt>
                <c:pt idx="2">
                  <c:v>969</c:v>
                </c:pt>
                <c:pt idx="3">
                  <c:v>1672</c:v>
                </c:pt>
                <c:pt idx="4">
                  <c:v>1098</c:v>
                </c:pt>
                <c:pt idx="5">
                  <c:v>691</c:v>
                </c:pt>
                <c:pt idx="6">
                  <c:v>672</c:v>
                </c:pt>
                <c:pt idx="7">
                  <c:v>754</c:v>
                </c:pt>
                <c:pt idx="8">
                  <c:v>972</c:v>
                </c:pt>
                <c:pt idx="9">
                  <c:v>816</c:v>
                </c:pt>
                <c:pt idx="10">
                  <c:v>717</c:v>
                </c:pt>
                <c:pt idx="11">
                  <c:v>728</c:v>
                </c:pt>
                <c:pt idx="12">
                  <c:v>711</c:v>
                </c:pt>
                <c:pt idx="13">
                  <c:v>1545</c:v>
                </c:pt>
                <c:pt idx="14">
                  <c:v>873</c:v>
                </c:pt>
                <c:pt idx="15">
                  <c:v>713</c:v>
                </c:pt>
                <c:pt idx="16">
                  <c:v>626</c:v>
                </c:pt>
                <c:pt idx="17">
                  <c:v>653</c:v>
                </c:pt>
                <c:pt idx="18">
                  <c:v>1080</c:v>
                </c:pt>
                <c:pt idx="19">
                  <c:v>650</c:v>
                </c:pt>
                <c:pt idx="20">
                  <c:v>644</c:v>
                </c:pt>
                <c:pt idx="21">
                  <c:v>803</c:v>
                </c:pt>
                <c:pt idx="22">
                  <c:v>1282</c:v>
                </c:pt>
                <c:pt idx="23">
                  <c:v>2043</c:v>
                </c:pt>
                <c:pt idx="24">
                  <c:v>1146</c:v>
                </c:pt>
                <c:pt idx="25">
                  <c:v>740</c:v>
                </c:pt>
                <c:pt idx="26">
                  <c:v>698</c:v>
                </c:pt>
                <c:pt idx="27">
                  <c:v>695</c:v>
                </c:pt>
                <c:pt idx="28">
                  <c:v>1159</c:v>
                </c:pt>
                <c:pt idx="29">
                  <c:v>881</c:v>
                </c:pt>
                <c:pt idx="30">
                  <c:v>768</c:v>
                </c:pt>
                <c:pt idx="31">
                  <c:v>654</c:v>
                </c:pt>
                <c:pt idx="32">
                  <c:v>858</c:v>
                </c:pt>
                <c:pt idx="33">
                  <c:v>1647</c:v>
                </c:pt>
                <c:pt idx="34">
                  <c:v>773</c:v>
                </c:pt>
                <c:pt idx="35">
                  <c:v>755</c:v>
                </c:pt>
                <c:pt idx="36">
                  <c:v>788</c:v>
                </c:pt>
                <c:pt idx="37">
                  <c:v>702</c:v>
                </c:pt>
                <c:pt idx="38">
                  <c:v>1037</c:v>
                </c:pt>
                <c:pt idx="39">
                  <c:v>931</c:v>
                </c:pt>
                <c:pt idx="40">
                  <c:v>719</c:v>
                </c:pt>
                <c:pt idx="41">
                  <c:v>811</c:v>
                </c:pt>
                <c:pt idx="42">
                  <c:v>1383</c:v>
                </c:pt>
                <c:pt idx="43">
                  <c:v>2022</c:v>
                </c:pt>
                <c:pt idx="44">
                  <c:v>1130</c:v>
                </c:pt>
                <c:pt idx="45">
                  <c:v>798</c:v>
                </c:pt>
                <c:pt idx="46">
                  <c:v>885</c:v>
                </c:pt>
                <c:pt idx="47">
                  <c:v>983</c:v>
                </c:pt>
                <c:pt idx="48">
                  <c:v>1439</c:v>
                </c:pt>
                <c:pt idx="49">
                  <c:v>973</c:v>
                </c:pt>
                <c:pt idx="50">
                  <c:v>725</c:v>
                </c:pt>
                <c:pt idx="51">
                  <c:v>681</c:v>
                </c:pt>
                <c:pt idx="52">
                  <c:v>840</c:v>
                </c:pt>
                <c:pt idx="53">
                  <c:v>1491</c:v>
                </c:pt>
                <c:pt idx="54">
                  <c:v>1050</c:v>
                </c:pt>
                <c:pt idx="55">
                  <c:v>779</c:v>
                </c:pt>
                <c:pt idx="56">
                  <c:v>686</c:v>
                </c:pt>
                <c:pt idx="57">
                  <c:v>663</c:v>
                </c:pt>
                <c:pt idx="58">
                  <c:v>1059</c:v>
                </c:pt>
                <c:pt idx="59">
                  <c:v>1005</c:v>
                </c:pt>
                <c:pt idx="60">
                  <c:v>704</c:v>
                </c:pt>
                <c:pt idx="61">
                  <c:v>732</c:v>
                </c:pt>
                <c:pt idx="62">
                  <c:v>738</c:v>
                </c:pt>
                <c:pt idx="63">
                  <c:v>1867</c:v>
                </c:pt>
                <c:pt idx="64">
                  <c:v>1486</c:v>
                </c:pt>
                <c:pt idx="65">
                  <c:v>1155</c:v>
                </c:pt>
                <c:pt idx="66">
                  <c:v>871</c:v>
                </c:pt>
                <c:pt idx="67">
                  <c:v>832</c:v>
                </c:pt>
                <c:pt idx="68">
                  <c:v>1101</c:v>
                </c:pt>
                <c:pt idx="69">
                  <c:v>929</c:v>
                </c:pt>
                <c:pt idx="70">
                  <c:v>672</c:v>
                </c:pt>
                <c:pt idx="71">
                  <c:v>751</c:v>
                </c:pt>
                <c:pt idx="72">
                  <c:v>1114</c:v>
                </c:pt>
                <c:pt idx="73">
                  <c:v>1612</c:v>
                </c:pt>
                <c:pt idx="74">
                  <c:v>1267</c:v>
                </c:pt>
                <c:pt idx="75">
                  <c:v>825</c:v>
                </c:pt>
                <c:pt idx="76">
                  <c:v>729</c:v>
                </c:pt>
                <c:pt idx="77">
                  <c:v>836</c:v>
                </c:pt>
                <c:pt idx="78">
                  <c:v>1123</c:v>
                </c:pt>
                <c:pt idx="79">
                  <c:v>900</c:v>
                </c:pt>
                <c:pt idx="80">
                  <c:v>702</c:v>
                </c:pt>
                <c:pt idx="81">
                  <c:v>724</c:v>
                </c:pt>
                <c:pt idx="82">
                  <c:v>824</c:v>
                </c:pt>
                <c:pt idx="83">
                  <c:v>1682</c:v>
                </c:pt>
                <c:pt idx="84">
                  <c:v>1146</c:v>
                </c:pt>
                <c:pt idx="85">
                  <c:v>1488</c:v>
                </c:pt>
                <c:pt idx="86">
                  <c:v>1121</c:v>
                </c:pt>
                <c:pt idx="87">
                  <c:v>1147</c:v>
                </c:pt>
                <c:pt idx="88">
                  <c:v>1455</c:v>
                </c:pt>
                <c:pt idx="89">
                  <c:v>1330</c:v>
                </c:pt>
                <c:pt idx="90">
                  <c:v>819</c:v>
                </c:pt>
                <c:pt idx="91">
                  <c:v>743</c:v>
                </c:pt>
                <c:pt idx="92">
                  <c:v>921</c:v>
                </c:pt>
                <c:pt idx="93">
                  <c:v>1731</c:v>
                </c:pt>
                <c:pt idx="94">
                  <c:v>1118</c:v>
                </c:pt>
                <c:pt idx="95">
                  <c:v>1064</c:v>
                </c:pt>
                <c:pt idx="96">
                  <c:v>869</c:v>
                </c:pt>
                <c:pt idx="97">
                  <c:v>844</c:v>
                </c:pt>
                <c:pt idx="98">
                  <c:v>1251</c:v>
                </c:pt>
                <c:pt idx="99">
                  <c:v>1187</c:v>
                </c:pt>
                <c:pt idx="100">
                  <c:v>785</c:v>
                </c:pt>
                <c:pt idx="101">
                  <c:v>705</c:v>
                </c:pt>
                <c:pt idx="102">
                  <c:v>890</c:v>
                </c:pt>
                <c:pt idx="103">
                  <c:v>1754</c:v>
                </c:pt>
                <c:pt idx="104">
                  <c:v>1310</c:v>
                </c:pt>
                <c:pt idx="105">
                  <c:v>937</c:v>
                </c:pt>
                <c:pt idx="106">
                  <c:v>956</c:v>
                </c:pt>
                <c:pt idx="107">
                  <c:v>2068</c:v>
                </c:pt>
                <c:pt idx="108">
                  <c:v>1383</c:v>
                </c:pt>
                <c:pt idx="109">
                  <c:v>842</c:v>
                </c:pt>
                <c:pt idx="110">
                  <c:v>923</c:v>
                </c:pt>
                <c:pt idx="111">
                  <c:v>959</c:v>
                </c:pt>
                <c:pt idx="112">
                  <c:v>1820</c:v>
                </c:pt>
                <c:pt idx="113">
                  <c:v>1164</c:v>
                </c:pt>
                <c:pt idx="114">
                  <c:v>928</c:v>
                </c:pt>
                <c:pt idx="115">
                  <c:v>919</c:v>
                </c:pt>
                <c:pt idx="116">
                  <c:v>1460</c:v>
                </c:pt>
                <c:pt idx="117">
                  <c:v>1081</c:v>
                </c:pt>
                <c:pt idx="118">
                  <c:v>993</c:v>
                </c:pt>
                <c:pt idx="119">
                  <c:v>862</c:v>
                </c:pt>
                <c:pt idx="120">
                  <c:v>900</c:v>
                </c:pt>
                <c:pt idx="121">
                  <c:v>1769</c:v>
                </c:pt>
                <c:pt idx="122">
                  <c:v>1059</c:v>
                </c:pt>
                <c:pt idx="123">
                  <c:v>924</c:v>
                </c:pt>
                <c:pt idx="124">
                  <c:v>859</c:v>
                </c:pt>
                <c:pt idx="125">
                  <c:v>805</c:v>
                </c:pt>
                <c:pt idx="126">
                  <c:v>1606</c:v>
                </c:pt>
                <c:pt idx="127">
                  <c:v>1648</c:v>
                </c:pt>
                <c:pt idx="128">
                  <c:v>1372</c:v>
                </c:pt>
                <c:pt idx="129">
                  <c:v>1283</c:v>
                </c:pt>
                <c:pt idx="130">
                  <c:v>1740</c:v>
                </c:pt>
                <c:pt idx="131">
                  <c:v>1195</c:v>
                </c:pt>
                <c:pt idx="132">
                  <c:v>880</c:v>
                </c:pt>
                <c:pt idx="133">
                  <c:v>855</c:v>
                </c:pt>
                <c:pt idx="134">
                  <c:v>955</c:v>
                </c:pt>
                <c:pt idx="135">
                  <c:v>1466</c:v>
                </c:pt>
                <c:pt idx="136">
                  <c:v>1290</c:v>
                </c:pt>
                <c:pt idx="137">
                  <c:v>968</c:v>
                </c:pt>
                <c:pt idx="138">
                  <c:v>831</c:v>
                </c:pt>
                <c:pt idx="139">
                  <c:v>838</c:v>
                </c:pt>
                <c:pt idx="140">
                  <c:v>1747</c:v>
                </c:pt>
                <c:pt idx="141">
                  <c:v>1182</c:v>
                </c:pt>
                <c:pt idx="142">
                  <c:v>842</c:v>
                </c:pt>
                <c:pt idx="143">
                  <c:v>818</c:v>
                </c:pt>
                <c:pt idx="144">
                  <c:v>822</c:v>
                </c:pt>
                <c:pt idx="145">
                  <c:v>1278</c:v>
                </c:pt>
                <c:pt idx="146">
                  <c:v>1184</c:v>
                </c:pt>
                <c:pt idx="147">
                  <c:v>989</c:v>
                </c:pt>
                <c:pt idx="148">
                  <c:v>1506</c:v>
                </c:pt>
                <c:pt idx="149">
                  <c:v>1155</c:v>
                </c:pt>
                <c:pt idx="150">
                  <c:v>1889</c:v>
                </c:pt>
                <c:pt idx="151">
                  <c:v>1235</c:v>
                </c:pt>
                <c:pt idx="152">
                  <c:v>957</c:v>
                </c:pt>
                <c:pt idx="153">
                  <c:v>891</c:v>
                </c:pt>
                <c:pt idx="154">
                  <c:v>1067</c:v>
                </c:pt>
                <c:pt idx="155">
                  <c:v>1475</c:v>
                </c:pt>
                <c:pt idx="156">
                  <c:v>1051</c:v>
                </c:pt>
                <c:pt idx="157">
                  <c:v>742</c:v>
                </c:pt>
                <c:pt idx="158">
                  <c:v>903</c:v>
                </c:pt>
                <c:pt idx="159">
                  <c:v>793</c:v>
                </c:pt>
                <c:pt idx="160">
                  <c:v>1515</c:v>
                </c:pt>
                <c:pt idx="161">
                  <c:v>1127</c:v>
                </c:pt>
                <c:pt idx="162">
                  <c:v>860</c:v>
                </c:pt>
                <c:pt idx="163">
                  <c:v>778</c:v>
                </c:pt>
                <c:pt idx="164">
                  <c:v>784</c:v>
                </c:pt>
                <c:pt idx="165">
                  <c:v>1060</c:v>
                </c:pt>
                <c:pt idx="166">
                  <c:v>930</c:v>
                </c:pt>
                <c:pt idx="167">
                  <c:v>738</c:v>
                </c:pt>
                <c:pt idx="168">
                  <c:v>660</c:v>
                </c:pt>
                <c:pt idx="169">
                  <c:v>800</c:v>
                </c:pt>
                <c:pt idx="170">
                  <c:v>1897</c:v>
                </c:pt>
                <c:pt idx="171">
                  <c:v>1491</c:v>
                </c:pt>
                <c:pt idx="172">
                  <c:v>859</c:v>
                </c:pt>
                <c:pt idx="173">
                  <c:v>810</c:v>
                </c:pt>
                <c:pt idx="174">
                  <c:v>1173</c:v>
                </c:pt>
                <c:pt idx="175">
                  <c:v>929</c:v>
                </c:pt>
                <c:pt idx="176">
                  <c:v>701</c:v>
                </c:pt>
                <c:pt idx="177">
                  <c:v>647</c:v>
                </c:pt>
                <c:pt idx="178">
                  <c:v>851</c:v>
                </c:pt>
                <c:pt idx="179">
                  <c:v>1559</c:v>
                </c:pt>
                <c:pt idx="180">
                  <c:v>1090</c:v>
                </c:pt>
                <c:pt idx="181">
                  <c:v>404</c:v>
                </c:pt>
                <c:pt idx="182">
                  <c:v>586</c:v>
                </c:pt>
                <c:pt idx="183">
                  <c:v>683</c:v>
                </c:pt>
                <c:pt idx="184">
                  <c:v>1124</c:v>
                </c:pt>
                <c:pt idx="185">
                  <c:v>953</c:v>
                </c:pt>
                <c:pt idx="186">
                  <c:v>697</c:v>
                </c:pt>
                <c:pt idx="187">
                  <c:v>727</c:v>
                </c:pt>
                <c:pt idx="188">
                  <c:v>678</c:v>
                </c:pt>
                <c:pt idx="189">
                  <c:v>1761</c:v>
                </c:pt>
                <c:pt idx="190">
                  <c:v>1615</c:v>
                </c:pt>
                <c:pt idx="191">
                  <c:v>1019</c:v>
                </c:pt>
                <c:pt idx="192">
                  <c:v>854</c:v>
                </c:pt>
                <c:pt idx="193">
                  <c:v>897</c:v>
                </c:pt>
                <c:pt idx="194">
                  <c:v>1307</c:v>
                </c:pt>
                <c:pt idx="195">
                  <c:v>796</c:v>
                </c:pt>
                <c:pt idx="196">
                  <c:v>648</c:v>
                </c:pt>
                <c:pt idx="197">
                  <c:v>735</c:v>
                </c:pt>
                <c:pt idx="198">
                  <c:v>843</c:v>
                </c:pt>
                <c:pt idx="199">
                  <c:v>1759</c:v>
                </c:pt>
                <c:pt idx="200">
                  <c:v>1151</c:v>
                </c:pt>
                <c:pt idx="201">
                  <c:v>752</c:v>
                </c:pt>
                <c:pt idx="202">
                  <c:v>693</c:v>
                </c:pt>
                <c:pt idx="203">
                  <c:v>649</c:v>
                </c:pt>
                <c:pt idx="204">
                  <c:v>1158</c:v>
                </c:pt>
                <c:pt idx="205">
                  <c:v>931</c:v>
                </c:pt>
                <c:pt idx="206">
                  <c:v>761</c:v>
                </c:pt>
                <c:pt idx="207">
                  <c:v>670</c:v>
                </c:pt>
                <c:pt idx="208">
                  <c:v>820</c:v>
                </c:pt>
                <c:pt idx="209">
                  <c:v>1543</c:v>
                </c:pt>
                <c:pt idx="210">
                  <c:v>974</c:v>
                </c:pt>
                <c:pt idx="211">
                  <c:v>685</c:v>
                </c:pt>
                <c:pt idx="212">
                  <c:v>848</c:v>
                </c:pt>
                <c:pt idx="213">
                  <c:v>1406</c:v>
                </c:pt>
                <c:pt idx="214">
                  <c:v>1578</c:v>
                </c:pt>
                <c:pt idx="215">
                  <c:v>1004</c:v>
                </c:pt>
                <c:pt idx="216">
                  <c:v>742</c:v>
                </c:pt>
                <c:pt idx="217">
                  <c:v>685</c:v>
                </c:pt>
                <c:pt idx="218">
                  <c:v>800</c:v>
                </c:pt>
                <c:pt idx="219">
                  <c:v>1454</c:v>
                </c:pt>
                <c:pt idx="220">
                  <c:v>890</c:v>
                </c:pt>
                <c:pt idx="221">
                  <c:v>693</c:v>
                </c:pt>
                <c:pt idx="222">
                  <c:v>693</c:v>
                </c:pt>
                <c:pt idx="223">
                  <c:v>914</c:v>
                </c:pt>
                <c:pt idx="224">
                  <c:v>1271</c:v>
                </c:pt>
                <c:pt idx="225">
                  <c:v>1031</c:v>
                </c:pt>
                <c:pt idx="226">
                  <c:v>949</c:v>
                </c:pt>
                <c:pt idx="227">
                  <c:v>1356</c:v>
                </c:pt>
                <c:pt idx="228">
                  <c:v>1085</c:v>
                </c:pt>
                <c:pt idx="229">
                  <c:v>1063</c:v>
                </c:pt>
                <c:pt idx="230">
                  <c:v>797</c:v>
                </c:pt>
                <c:pt idx="231">
                  <c:v>632</c:v>
                </c:pt>
                <c:pt idx="232">
                  <c:v>698</c:v>
                </c:pt>
                <c:pt idx="233">
                  <c:v>1691</c:v>
                </c:pt>
                <c:pt idx="234">
                  <c:v>1504</c:v>
                </c:pt>
                <c:pt idx="235">
                  <c:v>828</c:v>
                </c:pt>
                <c:pt idx="236">
                  <c:v>863</c:v>
                </c:pt>
                <c:pt idx="237">
                  <c:v>957</c:v>
                </c:pt>
                <c:pt idx="238">
                  <c:v>1585</c:v>
                </c:pt>
                <c:pt idx="239">
                  <c:v>1126</c:v>
                </c:pt>
                <c:pt idx="240">
                  <c:v>896</c:v>
                </c:pt>
                <c:pt idx="241">
                  <c:v>870</c:v>
                </c:pt>
                <c:pt idx="242">
                  <c:v>873</c:v>
                </c:pt>
                <c:pt idx="243">
                  <c:v>1471</c:v>
                </c:pt>
                <c:pt idx="244">
                  <c:v>1299</c:v>
                </c:pt>
                <c:pt idx="245">
                  <c:v>1058</c:v>
                </c:pt>
                <c:pt idx="246">
                  <c:v>1104</c:v>
                </c:pt>
                <c:pt idx="247">
                  <c:v>1018</c:v>
                </c:pt>
                <c:pt idx="248">
                  <c:v>1955</c:v>
                </c:pt>
                <c:pt idx="249">
                  <c:v>941</c:v>
                </c:pt>
                <c:pt idx="250">
                  <c:v>999</c:v>
                </c:pt>
                <c:pt idx="251">
                  <c:v>619</c:v>
                </c:pt>
                <c:pt idx="252">
                  <c:v>937</c:v>
                </c:pt>
                <c:pt idx="253">
                  <c:v>1146</c:v>
                </c:pt>
              </c:numCache>
            </c:numRef>
          </c:val>
          <c:smooth val="0"/>
          <c:extLst>
            <c:ext xmlns:c16="http://schemas.microsoft.com/office/drawing/2014/chart" uri="{C3380CC4-5D6E-409C-BE32-E72D297353CC}">
              <c16:uniqueId val="{00000001-933B-4BFC-81C6-50791005D458}"/>
            </c:ext>
          </c:extLst>
        </c:ser>
        <c:ser>
          <c:idx val="1"/>
          <c:order val="1"/>
          <c:tx>
            <c:v>Forecast</c:v>
          </c:tx>
          <c:val>
            <c:numRef>
              <c:f>'13.3'!$H$2:$H$255</c:f>
              <c:numCache>
                <c:formatCode>General</c:formatCode>
                <c:ptCount val="254"/>
                <c:pt idx="0">
                  <c:v>#N/A</c:v>
                </c:pt>
                <c:pt idx="1">
                  <c:v>#N/A</c:v>
                </c:pt>
                <c:pt idx="2">
                  <c:v>#N/A</c:v>
                </c:pt>
                <c:pt idx="3">
                  <c:v>#N/A</c:v>
                </c:pt>
                <c:pt idx="4" formatCode="General_)">
                  <c:v>1364.2</c:v>
                </c:pt>
                <c:pt idx="5" formatCode="General_)">
                  <c:v>1137.4000000000001</c:v>
                </c:pt>
                <c:pt idx="6" formatCode="General_)">
                  <c:v>1020.4</c:v>
                </c:pt>
                <c:pt idx="7" formatCode="General_)">
                  <c:v>977.4</c:v>
                </c:pt>
                <c:pt idx="8" formatCode="General_)">
                  <c:v>837.4</c:v>
                </c:pt>
                <c:pt idx="9" formatCode="General_)">
                  <c:v>781</c:v>
                </c:pt>
                <c:pt idx="10" formatCode="General_)">
                  <c:v>786.2</c:v>
                </c:pt>
                <c:pt idx="11" formatCode="General_)">
                  <c:v>797.4</c:v>
                </c:pt>
                <c:pt idx="12" formatCode="General_)">
                  <c:v>788.8</c:v>
                </c:pt>
                <c:pt idx="13" formatCode="General_)">
                  <c:v>903.4</c:v>
                </c:pt>
                <c:pt idx="14" formatCode="General_)">
                  <c:v>914.8</c:v>
                </c:pt>
                <c:pt idx="15" formatCode="General_)">
                  <c:v>914</c:v>
                </c:pt>
                <c:pt idx="16" formatCode="General_)">
                  <c:v>893.6</c:v>
                </c:pt>
                <c:pt idx="17" formatCode="General_)">
                  <c:v>882</c:v>
                </c:pt>
                <c:pt idx="18" formatCode="General_)">
                  <c:v>789</c:v>
                </c:pt>
                <c:pt idx="19" formatCode="General_)">
                  <c:v>744.4</c:v>
                </c:pt>
                <c:pt idx="20" formatCode="General_)">
                  <c:v>730.6</c:v>
                </c:pt>
                <c:pt idx="21" formatCode="General_)">
                  <c:v>766</c:v>
                </c:pt>
                <c:pt idx="22" formatCode="General_)">
                  <c:v>891.8</c:v>
                </c:pt>
                <c:pt idx="23" formatCode="General_)">
                  <c:v>1084.4000000000001</c:v>
                </c:pt>
                <c:pt idx="24" formatCode="General_)">
                  <c:v>1183.5999999999999</c:v>
                </c:pt>
                <c:pt idx="25" formatCode="General_)">
                  <c:v>1202.8</c:v>
                </c:pt>
                <c:pt idx="26" formatCode="General_)">
                  <c:v>1181.8</c:v>
                </c:pt>
                <c:pt idx="27" formatCode="General_)">
                  <c:v>1064.4000000000001</c:v>
                </c:pt>
                <c:pt idx="28" formatCode="General_)">
                  <c:v>887.6</c:v>
                </c:pt>
                <c:pt idx="29" formatCode="General_)">
                  <c:v>834.6</c:v>
                </c:pt>
                <c:pt idx="30" formatCode="General_)">
                  <c:v>840.2</c:v>
                </c:pt>
                <c:pt idx="31" formatCode="General_)">
                  <c:v>831.4</c:v>
                </c:pt>
                <c:pt idx="32" formatCode="General_)">
                  <c:v>864</c:v>
                </c:pt>
                <c:pt idx="33" formatCode="General_)">
                  <c:v>961.6</c:v>
                </c:pt>
                <c:pt idx="34" formatCode="General_)">
                  <c:v>940</c:v>
                </c:pt>
                <c:pt idx="35" formatCode="General_)">
                  <c:v>937.4</c:v>
                </c:pt>
                <c:pt idx="36" formatCode="General_)">
                  <c:v>964.2</c:v>
                </c:pt>
                <c:pt idx="37" formatCode="General_)">
                  <c:v>933</c:v>
                </c:pt>
                <c:pt idx="38" formatCode="General_)">
                  <c:v>811</c:v>
                </c:pt>
                <c:pt idx="39" formatCode="General_)">
                  <c:v>842.6</c:v>
                </c:pt>
                <c:pt idx="40" formatCode="General_)">
                  <c:v>835.4</c:v>
                </c:pt>
                <c:pt idx="41" formatCode="General_)">
                  <c:v>840</c:v>
                </c:pt>
                <c:pt idx="42" formatCode="General_)">
                  <c:v>976.2</c:v>
                </c:pt>
                <c:pt idx="43" formatCode="General_)">
                  <c:v>1173.2</c:v>
                </c:pt>
                <c:pt idx="44" formatCode="General_)">
                  <c:v>1213</c:v>
                </c:pt>
                <c:pt idx="45" formatCode="General_)">
                  <c:v>1228.8</c:v>
                </c:pt>
                <c:pt idx="46" formatCode="General_)">
                  <c:v>1243.5999999999999</c:v>
                </c:pt>
                <c:pt idx="47" formatCode="General_)">
                  <c:v>1163.5999999999999</c:v>
                </c:pt>
                <c:pt idx="48" formatCode="General_)">
                  <c:v>1047</c:v>
                </c:pt>
                <c:pt idx="49" formatCode="General_)">
                  <c:v>1015.6</c:v>
                </c:pt>
                <c:pt idx="50" formatCode="General_)">
                  <c:v>1001</c:v>
                </c:pt>
                <c:pt idx="51" formatCode="General_)">
                  <c:v>960.2</c:v>
                </c:pt>
                <c:pt idx="52" formatCode="General_)">
                  <c:v>931.6</c:v>
                </c:pt>
                <c:pt idx="53" formatCode="General_)">
                  <c:v>942</c:v>
                </c:pt>
                <c:pt idx="54" formatCode="General_)">
                  <c:v>957.4</c:v>
                </c:pt>
                <c:pt idx="55" formatCode="General_)">
                  <c:v>968.2</c:v>
                </c:pt>
                <c:pt idx="56" formatCode="General_)">
                  <c:v>969.2</c:v>
                </c:pt>
                <c:pt idx="57" formatCode="General_)">
                  <c:v>933.8</c:v>
                </c:pt>
                <c:pt idx="58" formatCode="General_)">
                  <c:v>847.4</c:v>
                </c:pt>
                <c:pt idx="59" formatCode="General_)">
                  <c:v>838.4</c:v>
                </c:pt>
                <c:pt idx="60" formatCode="General_)">
                  <c:v>823.4</c:v>
                </c:pt>
                <c:pt idx="61" formatCode="General_)">
                  <c:v>832.6</c:v>
                </c:pt>
                <c:pt idx="62" formatCode="General_)">
                  <c:v>847.6</c:v>
                </c:pt>
                <c:pt idx="63" formatCode="General_)">
                  <c:v>1009.2</c:v>
                </c:pt>
                <c:pt idx="64" formatCode="General_)">
                  <c:v>1105.4000000000001</c:v>
                </c:pt>
                <c:pt idx="65" formatCode="General_)">
                  <c:v>1195.5999999999999</c:v>
                </c:pt>
                <c:pt idx="66" formatCode="General_)">
                  <c:v>1223.4000000000001</c:v>
                </c:pt>
                <c:pt idx="67" formatCode="General_)">
                  <c:v>1242.2</c:v>
                </c:pt>
                <c:pt idx="68" formatCode="General_)">
                  <c:v>1089</c:v>
                </c:pt>
                <c:pt idx="69" formatCode="General_)">
                  <c:v>977.6</c:v>
                </c:pt>
                <c:pt idx="70" formatCode="General_)">
                  <c:v>881</c:v>
                </c:pt>
                <c:pt idx="71" formatCode="General_)">
                  <c:v>857</c:v>
                </c:pt>
                <c:pt idx="72" formatCode="General_)">
                  <c:v>913.4</c:v>
                </c:pt>
                <c:pt idx="73" formatCode="General_)">
                  <c:v>1015.6</c:v>
                </c:pt>
                <c:pt idx="74" formatCode="General_)">
                  <c:v>1083.2</c:v>
                </c:pt>
                <c:pt idx="75" formatCode="General_)">
                  <c:v>1113.8</c:v>
                </c:pt>
                <c:pt idx="76" formatCode="General_)">
                  <c:v>1109.4000000000001</c:v>
                </c:pt>
                <c:pt idx="77" formatCode="General_)">
                  <c:v>1053.8</c:v>
                </c:pt>
                <c:pt idx="78" formatCode="General_)">
                  <c:v>956</c:v>
                </c:pt>
                <c:pt idx="79" formatCode="General_)">
                  <c:v>882.6</c:v>
                </c:pt>
                <c:pt idx="80" formatCode="General_)">
                  <c:v>858</c:v>
                </c:pt>
                <c:pt idx="81" formatCode="General_)">
                  <c:v>857</c:v>
                </c:pt>
                <c:pt idx="82" formatCode="General_)">
                  <c:v>854.6</c:v>
                </c:pt>
                <c:pt idx="83" formatCode="General_)">
                  <c:v>966.4</c:v>
                </c:pt>
                <c:pt idx="84" formatCode="General_)">
                  <c:v>1015.6</c:v>
                </c:pt>
                <c:pt idx="85" formatCode="General_)">
                  <c:v>1172.8</c:v>
                </c:pt>
                <c:pt idx="86" formatCode="General_)">
                  <c:v>1252.2</c:v>
                </c:pt>
                <c:pt idx="87" formatCode="General_)">
                  <c:v>1316.8</c:v>
                </c:pt>
                <c:pt idx="88" formatCode="General_)">
                  <c:v>1271.4000000000001</c:v>
                </c:pt>
                <c:pt idx="89" formatCode="General_)">
                  <c:v>1308.2</c:v>
                </c:pt>
                <c:pt idx="90" formatCode="General_)">
                  <c:v>1174.4000000000001</c:v>
                </c:pt>
                <c:pt idx="91" formatCode="General_)">
                  <c:v>1098.8</c:v>
                </c:pt>
                <c:pt idx="92" formatCode="General_)">
                  <c:v>1053.5999999999999</c:v>
                </c:pt>
                <c:pt idx="93" formatCode="General_)">
                  <c:v>1108.8</c:v>
                </c:pt>
                <c:pt idx="94" formatCode="General_)">
                  <c:v>1066.4000000000001</c:v>
                </c:pt>
                <c:pt idx="95" formatCode="General_)">
                  <c:v>1115.4000000000001</c:v>
                </c:pt>
                <c:pt idx="96" formatCode="General_)">
                  <c:v>1140.5999999999999</c:v>
                </c:pt>
                <c:pt idx="97" formatCode="General_)">
                  <c:v>1125.2</c:v>
                </c:pt>
                <c:pt idx="98" formatCode="General_)">
                  <c:v>1029.2</c:v>
                </c:pt>
                <c:pt idx="99" formatCode="General_)">
                  <c:v>1043</c:v>
                </c:pt>
                <c:pt idx="100" formatCode="General_)">
                  <c:v>987.2</c:v>
                </c:pt>
                <c:pt idx="101" formatCode="General_)">
                  <c:v>954.4</c:v>
                </c:pt>
                <c:pt idx="102" formatCode="General_)">
                  <c:v>963.6</c:v>
                </c:pt>
                <c:pt idx="103" formatCode="General_)">
                  <c:v>1064.2</c:v>
                </c:pt>
                <c:pt idx="104" formatCode="General_)">
                  <c:v>1088.8</c:v>
                </c:pt>
                <c:pt idx="105" formatCode="General_)">
                  <c:v>1119.2</c:v>
                </c:pt>
                <c:pt idx="106" formatCode="General_)">
                  <c:v>1169.4000000000001</c:v>
                </c:pt>
                <c:pt idx="107" formatCode="General_)">
                  <c:v>1405</c:v>
                </c:pt>
                <c:pt idx="108" formatCode="General_)">
                  <c:v>1330.8</c:v>
                </c:pt>
                <c:pt idx="109" formatCode="General_)">
                  <c:v>1237.2</c:v>
                </c:pt>
                <c:pt idx="110" formatCode="General_)">
                  <c:v>1234.4000000000001</c:v>
                </c:pt>
                <c:pt idx="111" formatCode="General_)">
                  <c:v>1235</c:v>
                </c:pt>
                <c:pt idx="112" formatCode="General_)">
                  <c:v>1185.4000000000001</c:v>
                </c:pt>
                <c:pt idx="113" formatCode="General_)">
                  <c:v>1141.5999999999999</c:v>
                </c:pt>
                <c:pt idx="114" formatCode="General_)">
                  <c:v>1158.8</c:v>
                </c:pt>
                <c:pt idx="115" formatCode="General_)">
                  <c:v>1158</c:v>
                </c:pt>
                <c:pt idx="116" formatCode="General_)">
                  <c:v>1258.2</c:v>
                </c:pt>
                <c:pt idx="117" formatCode="General_)">
                  <c:v>1110.4000000000001</c:v>
                </c:pt>
                <c:pt idx="118" formatCode="General_)">
                  <c:v>1076.2</c:v>
                </c:pt>
                <c:pt idx="119" formatCode="General_)">
                  <c:v>1063</c:v>
                </c:pt>
                <c:pt idx="120" formatCode="General_)">
                  <c:v>1059.2</c:v>
                </c:pt>
                <c:pt idx="121" formatCode="General_)">
                  <c:v>1121</c:v>
                </c:pt>
                <c:pt idx="122" formatCode="General_)">
                  <c:v>1116.5999999999999</c:v>
                </c:pt>
                <c:pt idx="123" formatCode="General_)">
                  <c:v>1102.8</c:v>
                </c:pt>
                <c:pt idx="124" formatCode="General_)">
                  <c:v>1102.2</c:v>
                </c:pt>
                <c:pt idx="125" formatCode="General_)">
                  <c:v>1083.2</c:v>
                </c:pt>
                <c:pt idx="126" formatCode="General_)">
                  <c:v>1050.5999999999999</c:v>
                </c:pt>
                <c:pt idx="127" formatCode="General_)">
                  <c:v>1168.4000000000001</c:v>
                </c:pt>
                <c:pt idx="128" formatCode="General_)">
                  <c:v>1258</c:v>
                </c:pt>
                <c:pt idx="129" formatCode="General_)">
                  <c:v>1342.8</c:v>
                </c:pt>
                <c:pt idx="130" formatCode="General_)">
                  <c:v>1529.8</c:v>
                </c:pt>
                <c:pt idx="131" formatCode="General_)">
                  <c:v>1447.6</c:v>
                </c:pt>
                <c:pt idx="132" formatCode="General_)">
                  <c:v>1294</c:v>
                </c:pt>
                <c:pt idx="133" formatCode="General_)">
                  <c:v>1190.5999999999999</c:v>
                </c:pt>
                <c:pt idx="134" formatCode="General_)">
                  <c:v>1125</c:v>
                </c:pt>
                <c:pt idx="135" formatCode="General_)">
                  <c:v>1070.2</c:v>
                </c:pt>
                <c:pt idx="136" formatCode="General_)">
                  <c:v>1089.2</c:v>
                </c:pt>
                <c:pt idx="137" formatCode="General_)">
                  <c:v>1106.8</c:v>
                </c:pt>
                <c:pt idx="138" formatCode="General_)">
                  <c:v>1102</c:v>
                </c:pt>
                <c:pt idx="139" formatCode="General_)">
                  <c:v>1078.5999999999999</c:v>
                </c:pt>
                <c:pt idx="140" formatCode="General_)">
                  <c:v>1134.8</c:v>
                </c:pt>
                <c:pt idx="141" formatCode="General_)">
                  <c:v>1113.2</c:v>
                </c:pt>
                <c:pt idx="142" formatCode="General_)">
                  <c:v>1088</c:v>
                </c:pt>
                <c:pt idx="143" formatCode="General_)">
                  <c:v>1085.4000000000001</c:v>
                </c:pt>
                <c:pt idx="144" formatCode="General_)">
                  <c:v>1082.2</c:v>
                </c:pt>
                <c:pt idx="145" formatCode="General_)">
                  <c:v>988.4</c:v>
                </c:pt>
                <c:pt idx="146" formatCode="General_)">
                  <c:v>988.8</c:v>
                </c:pt>
                <c:pt idx="147" formatCode="General_)">
                  <c:v>1018.2</c:v>
                </c:pt>
                <c:pt idx="148" formatCode="General_)">
                  <c:v>1155.8</c:v>
                </c:pt>
                <c:pt idx="149" formatCode="General_)">
                  <c:v>1222.4000000000001</c:v>
                </c:pt>
                <c:pt idx="150" formatCode="General_)">
                  <c:v>1344.6</c:v>
                </c:pt>
                <c:pt idx="151" formatCode="General_)">
                  <c:v>1354.8</c:v>
                </c:pt>
                <c:pt idx="152" formatCode="General_)">
                  <c:v>1348.4</c:v>
                </c:pt>
                <c:pt idx="153" formatCode="General_)">
                  <c:v>1225.4000000000001</c:v>
                </c:pt>
                <c:pt idx="154" formatCode="General_)">
                  <c:v>1207.8</c:v>
                </c:pt>
                <c:pt idx="155" formatCode="General_)">
                  <c:v>1125</c:v>
                </c:pt>
                <c:pt idx="156" formatCode="General_)">
                  <c:v>1088.2</c:v>
                </c:pt>
                <c:pt idx="157" formatCode="General_)">
                  <c:v>1045.2</c:v>
                </c:pt>
                <c:pt idx="158" formatCode="General_)">
                  <c:v>1047.5999999999999</c:v>
                </c:pt>
                <c:pt idx="159" formatCode="General_)">
                  <c:v>992.8</c:v>
                </c:pt>
                <c:pt idx="160" formatCode="General_)">
                  <c:v>1000.8</c:v>
                </c:pt>
                <c:pt idx="161" formatCode="General_)">
                  <c:v>1016</c:v>
                </c:pt>
                <c:pt idx="162" formatCode="General_)">
                  <c:v>1039.5999999999999</c:v>
                </c:pt>
                <c:pt idx="163" formatCode="General_)">
                  <c:v>1014.6</c:v>
                </c:pt>
                <c:pt idx="164" formatCode="General_)">
                  <c:v>1012.8</c:v>
                </c:pt>
                <c:pt idx="165" formatCode="General_)">
                  <c:v>921.8</c:v>
                </c:pt>
                <c:pt idx="166" formatCode="General_)">
                  <c:v>882.4</c:v>
                </c:pt>
                <c:pt idx="167" formatCode="General_)">
                  <c:v>858</c:v>
                </c:pt>
                <c:pt idx="168" formatCode="General_)">
                  <c:v>834.4</c:v>
                </c:pt>
                <c:pt idx="169" formatCode="General_)">
                  <c:v>837.6</c:v>
                </c:pt>
                <c:pt idx="170" formatCode="General_)">
                  <c:v>1005</c:v>
                </c:pt>
                <c:pt idx="171" formatCode="General_)">
                  <c:v>1117.2</c:v>
                </c:pt>
                <c:pt idx="172" formatCode="General_)">
                  <c:v>1141.4000000000001</c:v>
                </c:pt>
                <c:pt idx="173" formatCode="General_)">
                  <c:v>1171.4000000000001</c:v>
                </c:pt>
                <c:pt idx="174" formatCode="General_)">
                  <c:v>1246</c:v>
                </c:pt>
                <c:pt idx="175" formatCode="General_)">
                  <c:v>1052.4000000000001</c:v>
                </c:pt>
                <c:pt idx="176" formatCode="General_)">
                  <c:v>894.4</c:v>
                </c:pt>
                <c:pt idx="177" formatCode="General_)">
                  <c:v>852</c:v>
                </c:pt>
                <c:pt idx="178" formatCode="General_)">
                  <c:v>860.2</c:v>
                </c:pt>
                <c:pt idx="179" formatCode="General_)">
                  <c:v>937.4</c:v>
                </c:pt>
                <c:pt idx="180" formatCode="General_)">
                  <c:v>969.6</c:v>
                </c:pt>
                <c:pt idx="181" formatCode="General_)">
                  <c:v>910.2</c:v>
                </c:pt>
                <c:pt idx="182" formatCode="General_)">
                  <c:v>898</c:v>
                </c:pt>
                <c:pt idx="183" formatCode="General_)">
                  <c:v>864.4</c:v>
                </c:pt>
                <c:pt idx="184" formatCode="General_)">
                  <c:v>777.4</c:v>
                </c:pt>
                <c:pt idx="185" formatCode="General_)">
                  <c:v>750</c:v>
                </c:pt>
                <c:pt idx="186" formatCode="General_)">
                  <c:v>808.6</c:v>
                </c:pt>
                <c:pt idx="187" formatCode="General_)">
                  <c:v>836.8</c:v>
                </c:pt>
                <c:pt idx="188" formatCode="General_)">
                  <c:v>835.8</c:v>
                </c:pt>
                <c:pt idx="189" formatCode="General_)">
                  <c:v>963.2</c:v>
                </c:pt>
                <c:pt idx="190" formatCode="General_)">
                  <c:v>1095.5999999999999</c:v>
                </c:pt>
                <c:pt idx="191" formatCode="General_)">
                  <c:v>1160</c:v>
                </c:pt>
                <c:pt idx="192" formatCode="General_)">
                  <c:v>1185.4000000000001</c:v>
                </c:pt>
                <c:pt idx="193" formatCode="General_)">
                  <c:v>1229.2</c:v>
                </c:pt>
                <c:pt idx="194" formatCode="General_)">
                  <c:v>1138.4000000000001</c:v>
                </c:pt>
                <c:pt idx="195" formatCode="General_)">
                  <c:v>974.6</c:v>
                </c:pt>
                <c:pt idx="196" formatCode="General_)">
                  <c:v>900.4</c:v>
                </c:pt>
                <c:pt idx="197" formatCode="General_)">
                  <c:v>876.6</c:v>
                </c:pt>
                <c:pt idx="198" formatCode="General_)">
                  <c:v>865.8</c:v>
                </c:pt>
                <c:pt idx="199" formatCode="General_)">
                  <c:v>956.2</c:v>
                </c:pt>
                <c:pt idx="200" formatCode="General_)">
                  <c:v>1027.2</c:v>
                </c:pt>
                <c:pt idx="201" formatCode="General_)">
                  <c:v>1048</c:v>
                </c:pt>
                <c:pt idx="202" formatCode="General_)">
                  <c:v>1039.5999999999999</c:v>
                </c:pt>
                <c:pt idx="203" formatCode="General_)">
                  <c:v>1000.8</c:v>
                </c:pt>
                <c:pt idx="204" formatCode="General_)">
                  <c:v>880.6</c:v>
                </c:pt>
                <c:pt idx="205" formatCode="General_)">
                  <c:v>836.6</c:v>
                </c:pt>
                <c:pt idx="206" formatCode="General_)">
                  <c:v>838.4</c:v>
                </c:pt>
                <c:pt idx="207" formatCode="General_)">
                  <c:v>833.8</c:v>
                </c:pt>
                <c:pt idx="208" formatCode="General_)">
                  <c:v>868</c:v>
                </c:pt>
                <c:pt idx="209" formatCode="General_)">
                  <c:v>945</c:v>
                </c:pt>
                <c:pt idx="210" formatCode="General_)">
                  <c:v>953.6</c:v>
                </c:pt>
                <c:pt idx="211" formatCode="General_)">
                  <c:v>938.4</c:v>
                </c:pt>
                <c:pt idx="212" formatCode="General_)">
                  <c:v>974</c:v>
                </c:pt>
                <c:pt idx="213" formatCode="General_)">
                  <c:v>1091.2</c:v>
                </c:pt>
                <c:pt idx="214" formatCode="General_)">
                  <c:v>1098.2</c:v>
                </c:pt>
                <c:pt idx="215" formatCode="General_)">
                  <c:v>1104.2</c:v>
                </c:pt>
                <c:pt idx="216" formatCode="General_)">
                  <c:v>1115.5999999999999</c:v>
                </c:pt>
                <c:pt idx="217" formatCode="General_)">
                  <c:v>1083</c:v>
                </c:pt>
                <c:pt idx="218" formatCode="General_)">
                  <c:v>961.8</c:v>
                </c:pt>
                <c:pt idx="219" formatCode="General_)">
                  <c:v>937</c:v>
                </c:pt>
                <c:pt idx="220" formatCode="General_)">
                  <c:v>914.2</c:v>
                </c:pt>
                <c:pt idx="221" formatCode="General_)">
                  <c:v>904.4</c:v>
                </c:pt>
                <c:pt idx="222" formatCode="General_)">
                  <c:v>906</c:v>
                </c:pt>
                <c:pt idx="223" formatCode="General_)">
                  <c:v>928.8</c:v>
                </c:pt>
                <c:pt idx="224" formatCode="General_)">
                  <c:v>892.2</c:v>
                </c:pt>
                <c:pt idx="225" formatCode="General_)">
                  <c:v>920.4</c:v>
                </c:pt>
                <c:pt idx="226" formatCode="General_)">
                  <c:v>971.6</c:v>
                </c:pt>
                <c:pt idx="227" formatCode="General_)">
                  <c:v>1104.2</c:v>
                </c:pt>
                <c:pt idx="228" formatCode="General_)">
                  <c:v>1138.4000000000001</c:v>
                </c:pt>
                <c:pt idx="229" formatCode="General_)">
                  <c:v>1096.8</c:v>
                </c:pt>
                <c:pt idx="230" formatCode="General_)">
                  <c:v>1050</c:v>
                </c:pt>
                <c:pt idx="231" formatCode="General_)">
                  <c:v>986.6</c:v>
                </c:pt>
                <c:pt idx="232" formatCode="General_)">
                  <c:v>855</c:v>
                </c:pt>
                <c:pt idx="233" formatCode="General_)">
                  <c:v>976.2</c:v>
                </c:pt>
                <c:pt idx="234" formatCode="General_)">
                  <c:v>1064.4000000000001</c:v>
                </c:pt>
                <c:pt idx="235" formatCode="General_)">
                  <c:v>1070.5999999999999</c:v>
                </c:pt>
                <c:pt idx="236" formatCode="General_)">
                  <c:v>1116.8</c:v>
                </c:pt>
                <c:pt idx="237" formatCode="General_)">
                  <c:v>1168.5999999999999</c:v>
                </c:pt>
                <c:pt idx="238" formatCode="General_)">
                  <c:v>1147.4000000000001</c:v>
                </c:pt>
                <c:pt idx="239" formatCode="General_)">
                  <c:v>1071.8</c:v>
                </c:pt>
                <c:pt idx="240" formatCode="General_)">
                  <c:v>1085.4000000000001</c:v>
                </c:pt>
                <c:pt idx="241" formatCode="General_)">
                  <c:v>1086.8</c:v>
                </c:pt>
                <c:pt idx="242" formatCode="General_)">
                  <c:v>1070</c:v>
                </c:pt>
                <c:pt idx="243" formatCode="General_)">
                  <c:v>1047.2</c:v>
                </c:pt>
                <c:pt idx="244" formatCode="General_)">
                  <c:v>1081.8</c:v>
                </c:pt>
                <c:pt idx="245" formatCode="General_)">
                  <c:v>1114.2</c:v>
                </c:pt>
                <c:pt idx="246" formatCode="General_)">
                  <c:v>1161</c:v>
                </c:pt>
                <c:pt idx="247" formatCode="General_)">
                  <c:v>1190</c:v>
                </c:pt>
                <c:pt idx="248" formatCode="General_)">
                  <c:v>1286.8</c:v>
                </c:pt>
                <c:pt idx="249" formatCode="General_)">
                  <c:v>1215.2</c:v>
                </c:pt>
                <c:pt idx="250" formatCode="General_)">
                  <c:v>1203.4000000000001</c:v>
                </c:pt>
                <c:pt idx="251" formatCode="General_)">
                  <c:v>1106.4000000000001</c:v>
                </c:pt>
                <c:pt idx="252" formatCode="General_)">
                  <c:v>1090.2</c:v>
                </c:pt>
                <c:pt idx="253" formatCode="General_)">
                  <c:v>928.4</c:v>
                </c:pt>
              </c:numCache>
            </c:numRef>
          </c:val>
          <c:smooth val="0"/>
          <c:extLst>
            <c:ext xmlns:c16="http://schemas.microsoft.com/office/drawing/2014/chart" uri="{C3380CC4-5D6E-409C-BE32-E72D297353CC}">
              <c16:uniqueId val="{00000002-933B-4BFC-81C6-50791005D458}"/>
            </c:ext>
          </c:extLst>
        </c:ser>
        <c:dLbls>
          <c:showLegendKey val="0"/>
          <c:showVal val="0"/>
          <c:showCatName val="0"/>
          <c:showSerName val="0"/>
          <c:showPercent val="0"/>
          <c:showBubbleSize val="0"/>
        </c:dLbls>
        <c:marker val="1"/>
        <c:smooth val="0"/>
        <c:axId val="810817311"/>
        <c:axId val="59531551"/>
      </c:lineChart>
      <c:catAx>
        <c:axId val="810817311"/>
        <c:scaling>
          <c:orientation val="minMax"/>
        </c:scaling>
        <c:delete val="0"/>
        <c:axPos val="b"/>
        <c:title>
          <c:tx>
            <c:rich>
              <a:bodyPr/>
              <a:lstStyle/>
              <a:p>
                <a:pPr>
                  <a:defRPr/>
                </a:pPr>
                <a:r>
                  <a:rPr lang="en-US"/>
                  <a:t>Data Point</a:t>
                </a:r>
              </a:p>
            </c:rich>
          </c:tx>
          <c:overlay val="0"/>
        </c:title>
        <c:majorTickMark val="out"/>
        <c:minorTickMark val="none"/>
        <c:tickLblPos val="nextTo"/>
        <c:crossAx val="59531551"/>
        <c:crosses val="autoZero"/>
        <c:auto val="1"/>
        <c:lblAlgn val="ctr"/>
        <c:lblOffset val="100"/>
        <c:noMultiLvlLbl val="0"/>
      </c:catAx>
      <c:valAx>
        <c:axId val="59531551"/>
        <c:scaling>
          <c:orientation val="minMax"/>
        </c:scaling>
        <c:delete val="0"/>
        <c:axPos val="l"/>
        <c:title>
          <c:tx>
            <c:rich>
              <a:bodyPr/>
              <a:lstStyle/>
              <a:p>
                <a:pPr>
                  <a:defRPr/>
                </a:pPr>
                <a:r>
                  <a:rPr lang="en-US"/>
                  <a:t>Value</a:t>
                </a:r>
              </a:p>
            </c:rich>
          </c:tx>
          <c:overlay val="0"/>
        </c:title>
        <c:numFmt formatCode="General_)" sourceLinked="1"/>
        <c:majorTickMark val="out"/>
        <c:minorTickMark val="none"/>
        <c:tickLblPos val="nextTo"/>
        <c:crossAx val="81081731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Predicted Attendance in January</a:t>
            </a:r>
            <a:r>
              <a:rPr lang="en-US" baseline="0"/>
              <a:t> 2020 5 Step Moving Average</a:t>
            </a:r>
            <a:endParaRPr lang="en-US"/>
          </a:p>
        </c:rich>
      </c:tx>
      <c:layout>
        <c:manualLayout>
          <c:xMode val="edge"/>
          <c:yMode val="edge"/>
          <c:x val="0.14189566929133859"/>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'13.3'!$G$258:$G$288</c:f>
              <c:numCache>
                <c:formatCode>m/d/yyyy</c:formatCode>
                <c:ptCount val="31"/>
                <c:pt idx="0">
                  <c:v>43831</c:v>
                </c:pt>
                <c:pt idx="1">
                  <c:v>43832</c:v>
                </c:pt>
                <c:pt idx="2">
                  <c:v>43833</c:v>
                </c:pt>
                <c:pt idx="3">
                  <c:v>43834</c:v>
                </c:pt>
                <c:pt idx="4">
                  <c:v>43835</c:v>
                </c:pt>
                <c:pt idx="5">
                  <c:v>43836</c:v>
                </c:pt>
                <c:pt idx="6">
                  <c:v>43837</c:v>
                </c:pt>
                <c:pt idx="7">
                  <c:v>43838</c:v>
                </c:pt>
                <c:pt idx="8">
                  <c:v>43839</c:v>
                </c:pt>
                <c:pt idx="9">
                  <c:v>43840</c:v>
                </c:pt>
                <c:pt idx="10">
                  <c:v>43841</c:v>
                </c:pt>
                <c:pt idx="11">
                  <c:v>43842</c:v>
                </c:pt>
                <c:pt idx="12">
                  <c:v>43843</c:v>
                </c:pt>
                <c:pt idx="13">
                  <c:v>43844</c:v>
                </c:pt>
                <c:pt idx="14">
                  <c:v>43845</c:v>
                </c:pt>
                <c:pt idx="15">
                  <c:v>43846</c:v>
                </c:pt>
                <c:pt idx="16">
                  <c:v>43847</c:v>
                </c:pt>
                <c:pt idx="17">
                  <c:v>43848</c:v>
                </c:pt>
                <c:pt idx="18">
                  <c:v>43849</c:v>
                </c:pt>
                <c:pt idx="19">
                  <c:v>43850</c:v>
                </c:pt>
                <c:pt idx="20">
                  <c:v>43851</c:v>
                </c:pt>
                <c:pt idx="21">
                  <c:v>43852</c:v>
                </c:pt>
                <c:pt idx="22">
                  <c:v>43853</c:v>
                </c:pt>
                <c:pt idx="23">
                  <c:v>43854</c:v>
                </c:pt>
                <c:pt idx="24">
                  <c:v>43855</c:v>
                </c:pt>
                <c:pt idx="25">
                  <c:v>43856</c:v>
                </c:pt>
                <c:pt idx="26">
                  <c:v>43857</c:v>
                </c:pt>
                <c:pt idx="27">
                  <c:v>43858</c:v>
                </c:pt>
                <c:pt idx="28">
                  <c:v>43859</c:v>
                </c:pt>
                <c:pt idx="29">
                  <c:v>43860</c:v>
                </c:pt>
                <c:pt idx="30">
                  <c:v>43861</c:v>
                </c:pt>
              </c:numCache>
            </c:numRef>
          </c:cat>
          <c:val>
            <c:numRef>
              <c:f>'13.3'!$H$258:$H$288</c:f>
              <c:numCache>
                <c:formatCode>General_)</c:formatCode>
                <c:ptCount val="31"/>
                <c:pt idx="0">
                  <c:v>928.4</c:v>
                </c:pt>
                <c:pt idx="1">
                  <c:v>925.87999999999988</c:v>
                </c:pt>
                <c:pt idx="2">
                  <c:v>911.25599999999997</c:v>
                </c:pt>
                <c:pt idx="3">
                  <c:v>969.70720000000006</c:v>
                </c:pt>
                <c:pt idx="4">
                  <c:v>976.24864000000002</c:v>
                </c:pt>
                <c:pt idx="5">
                  <c:v>942.29836799999998</c:v>
                </c:pt>
                <c:pt idx="6">
                  <c:v>945.07804160000001</c:v>
                </c:pt>
                <c:pt idx="7">
                  <c:v>948.91764991999992</c:v>
                </c:pt>
                <c:pt idx="8">
                  <c:v>956.44997990400009</c:v>
                </c:pt>
                <c:pt idx="9">
                  <c:v>953.7985358848</c:v>
                </c:pt>
                <c:pt idx="10">
                  <c:v>949.30851506176009</c:v>
                </c:pt>
                <c:pt idx="11">
                  <c:v>950.71054447411211</c:v>
                </c:pt>
                <c:pt idx="12">
                  <c:v>951.83704504893433</c:v>
                </c:pt>
                <c:pt idx="13">
                  <c:v>952.42092407472137</c:v>
                </c:pt>
                <c:pt idx="14">
                  <c:v>951.61511290886551</c:v>
                </c:pt>
                <c:pt idx="15">
                  <c:v>951.17842831367875</c:v>
                </c:pt>
                <c:pt idx="16">
                  <c:v>951.55241096406246</c:v>
                </c:pt>
                <c:pt idx="17">
                  <c:v>951.72078426205246</c:v>
                </c:pt>
                <c:pt idx="18">
                  <c:v>951.69753210467604</c:v>
                </c:pt>
                <c:pt idx="19">
                  <c:v>951.55285371066691</c:v>
                </c:pt>
                <c:pt idx="20">
                  <c:v>951.54040187102726</c:v>
                </c:pt>
                <c:pt idx="21">
                  <c:v>951.61279658249691</c:v>
                </c:pt>
                <c:pt idx="22">
                  <c:v>951.62487370618396</c:v>
                </c:pt>
                <c:pt idx="23">
                  <c:v>951.60569159501028</c:v>
                </c:pt>
                <c:pt idx="24">
                  <c:v>951.58732349307706</c:v>
                </c:pt>
                <c:pt idx="25">
                  <c:v>951.5942174495591</c:v>
                </c:pt>
                <c:pt idx="26">
                  <c:v>951.60498056526558</c:v>
                </c:pt>
                <c:pt idx="27">
                  <c:v>951.60341736181908</c:v>
                </c:pt>
                <c:pt idx="28">
                  <c:v>951.59912609294622</c:v>
                </c:pt>
                <c:pt idx="29">
                  <c:v>951.59781299253336</c:v>
                </c:pt>
                <c:pt idx="30">
                  <c:v>951.59991089242465</c:v>
                </c:pt>
              </c:numCache>
            </c:numRef>
          </c:val>
          <c:smooth val="0"/>
          <c:extLst>
            <c:ext xmlns:c16="http://schemas.microsoft.com/office/drawing/2014/chart" uri="{C3380CC4-5D6E-409C-BE32-E72D297353CC}">
              <c16:uniqueId val="{00000000-76B5-424C-A7FF-451225A5ABCF}"/>
            </c:ext>
          </c:extLst>
        </c:ser>
        <c:dLbls>
          <c:showLegendKey val="0"/>
          <c:showVal val="0"/>
          <c:showCatName val="0"/>
          <c:showSerName val="0"/>
          <c:showPercent val="0"/>
          <c:showBubbleSize val="0"/>
        </c:dLbls>
        <c:smooth val="0"/>
        <c:axId val="374263311"/>
        <c:axId val="2033017023"/>
      </c:lineChart>
      <c:dateAx>
        <c:axId val="37426331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3017023"/>
        <c:crosses val="autoZero"/>
        <c:auto val="1"/>
        <c:lblOffset val="100"/>
        <c:baseTimeUnit val="days"/>
      </c:dateAx>
      <c:valAx>
        <c:axId val="2033017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6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Actual Arrivals Compared</a:t>
            </a:r>
            <a:r>
              <a:rPr lang="en-US" baseline="0"/>
              <a:t> to Exponential Smoothing Average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'13.3'!$G$1</c:f>
              <c:strCache>
                <c:ptCount val="1"/>
                <c:pt idx="0">
                  <c:v>Arrivals</c:v>
                </c:pt>
              </c:strCache>
            </c:strRef>
          </c:tx>
          <c:spPr>
            <a:ln w="28575" cap="rnd">
              <a:solidFill>
                <a:schemeClr val="accent1"/>
              </a:solidFill>
              <a:round/>
            </a:ln>
            <a:effectLst/>
          </c:spPr>
          <c:marker>
            <c:symbol val="none"/>
          </c:marker>
          <c:val>
            <c:numRef>
              <c:f>'13.3'!$G$2:$G$255</c:f>
              <c:numCache>
                <c:formatCode>General_)</c:formatCode>
                <c:ptCount val="254"/>
                <c:pt idx="0">
                  <c:v>1825</c:v>
                </c:pt>
                <c:pt idx="1">
                  <c:v>1257</c:v>
                </c:pt>
                <c:pt idx="2">
                  <c:v>969</c:v>
                </c:pt>
                <c:pt idx="3">
                  <c:v>1672</c:v>
                </c:pt>
                <c:pt idx="4">
                  <c:v>1098</c:v>
                </c:pt>
                <c:pt idx="5">
                  <c:v>691</c:v>
                </c:pt>
                <c:pt idx="6">
                  <c:v>672</c:v>
                </c:pt>
                <c:pt idx="7">
                  <c:v>754</c:v>
                </c:pt>
                <c:pt idx="8">
                  <c:v>972</c:v>
                </c:pt>
                <c:pt idx="9">
                  <c:v>816</c:v>
                </c:pt>
                <c:pt idx="10">
                  <c:v>717</c:v>
                </c:pt>
                <c:pt idx="11">
                  <c:v>728</c:v>
                </c:pt>
                <c:pt idx="12">
                  <c:v>711</c:v>
                </c:pt>
                <c:pt idx="13">
                  <c:v>1545</c:v>
                </c:pt>
                <c:pt idx="14">
                  <c:v>873</c:v>
                </c:pt>
                <c:pt idx="15">
                  <c:v>713</c:v>
                </c:pt>
                <c:pt idx="16">
                  <c:v>626</c:v>
                </c:pt>
                <c:pt idx="17">
                  <c:v>653</c:v>
                </c:pt>
                <c:pt idx="18">
                  <c:v>1080</c:v>
                </c:pt>
                <c:pt idx="19">
                  <c:v>650</c:v>
                </c:pt>
                <c:pt idx="20">
                  <c:v>644</c:v>
                </c:pt>
                <c:pt idx="21">
                  <c:v>803</c:v>
                </c:pt>
                <c:pt idx="22">
                  <c:v>1282</c:v>
                </c:pt>
                <c:pt idx="23">
                  <c:v>2043</c:v>
                </c:pt>
                <c:pt idx="24">
                  <c:v>1146</c:v>
                </c:pt>
                <c:pt idx="25">
                  <c:v>740</c:v>
                </c:pt>
                <c:pt idx="26">
                  <c:v>698</c:v>
                </c:pt>
                <c:pt idx="27">
                  <c:v>695</c:v>
                </c:pt>
                <c:pt idx="28">
                  <c:v>1159</c:v>
                </c:pt>
                <c:pt idx="29">
                  <c:v>881</c:v>
                </c:pt>
                <c:pt idx="30">
                  <c:v>768</c:v>
                </c:pt>
                <c:pt idx="31">
                  <c:v>654</c:v>
                </c:pt>
                <c:pt idx="32">
                  <c:v>858</c:v>
                </c:pt>
                <c:pt idx="33">
                  <c:v>1647</c:v>
                </c:pt>
                <c:pt idx="34">
                  <c:v>773</c:v>
                </c:pt>
                <c:pt idx="35">
                  <c:v>755</c:v>
                </c:pt>
                <c:pt idx="36">
                  <c:v>788</c:v>
                </c:pt>
                <c:pt idx="37">
                  <c:v>702</c:v>
                </c:pt>
                <c:pt idx="38">
                  <c:v>1037</c:v>
                </c:pt>
                <c:pt idx="39">
                  <c:v>931</c:v>
                </c:pt>
                <c:pt idx="40">
                  <c:v>719</c:v>
                </c:pt>
                <c:pt idx="41">
                  <c:v>811</c:v>
                </c:pt>
                <c:pt idx="42">
                  <c:v>1383</c:v>
                </c:pt>
                <c:pt idx="43">
                  <c:v>2022</c:v>
                </c:pt>
                <c:pt idx="44">
                  <c:v>1130</c:v>
                </c:pt>
                <c:pt idx="45">
                  <c:v>798</c:v>
                </c:pt>
                <c:pt idx="46">
                  <c:v>885</c:v>
                </c:pt>
                <c:pt idx="47">
                  <c:v>983</c:v>
                </c:pt>
                <c:pt idx="48">
                  <c:v>1439</c:v>
                </c:pt>
                <c:pt idx="49">
                  <c:v>973</c:v>
                </c:pt>
                <c:pt idx="50">
                  <c:v>725</c:v>
                </c:pt>
                <c:pt idx="51">
                  <c:v>681</c:v>
                </c:pt>
                <c:pt idx="52">
                  <c:v>840</c:v>
                </c:pt>
                <c:pt idx="53">
                  <c:v>1491</c:v>
                </c:pt>
                <c:pt idx="54">
                  <c:v>1050</c:v>
                </c:pt>
                <c:pt idx="55">
                  <c:v>779</c:v>
                </c:pt>
                <c:pt idx="56">
                  <c:v>686</c:v>
                </c:pt>
                <c:pt idx="57">
                  <c:v>663</c:v>
                </c:pt>
                <c:pt idx="58">
                  <c:v>1059</c:v>
                </c:pt>
                <c:pt idx="59">
                  <c:v>1005</c:v>
                </c:pt>
                <c:pt idx="60">
                  <c:v>704</c:v>
                </c:pt>
                <c:pt idx="61">
                  <c:v>732</c:v>
                </c:pt>
                <c:pt idx="62">
                  <c:v>738</c:v>
                </c:pt>
                <c:pt idx="63">
                  <c:v>1867</c:v>
                </c:pt>
                <c:pt idx="64">
                  <c:v>1486</c:v>
                </c:pt>
                <c:pt idx="65">
                  <c:v>1155</c:v>
                </c:pt>
                <c:pt idx="66">
                  <c:v>871</c:v>
                </c:pt>
                <c:pt idx="67">
                  <c:v>832</c:v>
                </c:pt>
                <c:pt idx="68">
                  <c:v>1101</c:v>
                </c:pt>
                <c:pt idx="69">
                  <c:v>929</c:v>
                </c:pt>
                <c:pt idx="70">
                  <c:v>672</c:v>
                </c:pt>
                <c:pt idx="71">
                  <c:v>751</c:v>
                </c:pt>
                <c:pt idx="72">
                  <c:v>1114</c:v>
                </c:pt>
                <c:pt idx="73">
                  <c:v>1612</c:v>
                </c:pt>
                <c:pt idx="74">
                  <c:v>1267</c:v>
                </c:pt>
                <c:pt idx="75">
                  <c:v>825</c:v>
                </c:pt>
                <c:pt idx="76">
                  <c:v>729</c:v>
                </c:pt>
                <c:pt idx="77">
                  <c:v>836</c:v>
                </c:pt>
                <c:pt idx="78">
                  <c:v>1123</c:v>
                </c:pt>
                <c:pt idx="79">
                  <c:v>900</c:v>
                </c:pt>
                <c:pt idx="80">
                  <c:v>702</c:v>
                </c:pt>
                <c:pt idx="81">
                  <c:v>724</c:v>
                </c:pt>
                <c:pt idx="82">
                  <c:v>824</c:v>
                </c:pt>
                <c:pt idx="83">
                  <c:v>1682</c:v>
                </c:pt>
                <c:pt idx="84">
                  <c:v>1146</c:v>
                </c:pt>
                <c:pt idx="85">
                  <c:v>1488</c:v>
                </c:pt>
                <c:pt idx="86">
                  <c:v>1121</c:v>
                </c:pt>
                <c:pt idx="87">
                  <c:v>1147</c:v>
                </c:pt>
                <c:pt idx="88">
                  <c:v>1455</c:v>
                </c:pt>
                <c:pt idx="89">
                  <c:v>1330</c:v>
                </c:pt>
                <c:pt idx="90">
                  <c:v>819</c:v>
                </c:pt>
                <c:pt idx="91">
                  <c:v>743</c:v>
                </c:pt>
                <c:pt idx="92">
                  <c:v>921</c:v>
                </c:pt>
                <c:pt idx="93">
                  <c:v>1731</c:v>
                </c:pt>
                <c:pt idx="94">
                  <c:v>1118</c:v>
                </c:pt>
                <c:pt idx="95">
                  <c:v>1064</c:v>
                </c:pt>
                <c:pt idx="96">
                  <c:v>869</c:v>
                </c:pt>
                <c:pt idx="97">
                  <c:v>844</c:v>
                </c:pt>
                <c:pt idx="98">
                  <c:v>1251</c:v>
                </c:pt>
                <c:pt idx="99">
                  <c:v>1187</c:v>
                </c:pt>
                <c:pt idx="100">
                  <c:v>785</c:v>
                </c:pt>
                <c:pt idx="101">
                  <c:v>705</c:v>
                </c:pt>
                <c:pt idx="102">
                  <c:v>890</c:v>
                </c:pt>
                <c:pt idx="103">
                  <c:v>1754</c:v>
                </c:pt>
                <c:pt idx="104">
                  <c:v>1310</c:v>
                </c:pt>
                <c:pt idx="105">
                  <c:v>937</c:v>
                </c:pt>
                <c:pt idx="106">
                  <c:v>956</c:v>
                </c:pt>
                <c:pt idx="107">
                  <c:v>2068</c:v>
                </c:pt>
                <c:pt idx="108">
                  <c:v>1383</c:v>
                </c:pt>
                <c:pt idx="109">
                  <c:v>842</c:v>
                </c:pt>
                <c:pt idx="110">
                  <c:v>923</c:v>
                </c:pt>
                <c:pt idx="111">
                  <c:v>959</c:v>
                </c:pt>
                <c:pt idx="112">
                  <c:v>1820</c:v>
                </c:pt>
                <c:pt idx="113">
                  <c:v>1164</c:v>
                </c:pt>
                <c:pt idx="114">
                  <c:v>928</c:v>
                </c:pt>
                <c:pt idx="115">
                  <c:v>919</c:v>
                </c:pt>
                <c:pt idx="116">
                  <c:v>1460</c:v>
                </c:pt>
                <c:pt idx="117">
                  <c:v>1081</c:v>
                </c:pt>
                <c:pt idx="118">
                  <c:v>993</c:v>
                </c:pt>
                <c:pt idx="119">
                  <c:v>862</c:v>
                </c:pt>
                <c:pt idx="120">
                  <c:v>900</c:v>
                </c:pt>
                <c:pt idx="121">
                  <c:v>1769</c:v>
                </c:pt>
                <c:pt idx="122">
                  <c:v>1059</c:v>
                </c:pt>
                <c:pt idx="123">
                  <c:v>924</c:v>
                </c:pt>
                <c:pt idx="124">
                  <c:v>859</c:v>
                </c:pt>
                <c:pt idx="125">
                  <c:v>805</c:v>
                </c:pt>
                <c:pt idx="126">
                  <c:v>1606</c:v>
                </c:pt>
                <c:pt idx="127">
                  <c:v>1648</c:v>
                </c:pt>
                <c:pt idx="128">
                  <c:v>1372</c:v>
                </c:pt>
                <c:pt idx="129">
                  <c:v>1283</c:v>
                </c:pt>
                <c:pt idx="130">
                  <c:v>1740</c:v>
                </c:pt>
                <c:pt idx="131">
                  <c:v>1195</c:v>
                </c:pt>
                <c:pt idx="132">
                  <c:v>880</c:v>
                </c:pt>
                <c:pt idx="133">
                  <c:v>855</c:v>
                </c:pt>
                <c:pt idx="134">
                  <c:v>955</c:v>
                </c:pt>
                <c:pt idx="135">
                  <c:v>1466</c:v>
                </c:pt>
                <c:pt idx="136">
                  <c:v>1290</c:v>
                </c:pt>
                <c:pt idx="137">
                  <c:v>968</c:v>
                </c:pt>
                <c:pt idx="138">
                  <c:v>831</c:v>
                </c:pt>
                <c:pt idx="139">
                  <c:v>838</c:v>
                </c:pt>
                <c:pt idx="140">
                  <c:v>1747</c:v>
                </c:pt>
                <c:pt idx="141">
                  <c:v>1182</c:v>
                </c:pt>
                <c:pt idx="142">
                  <c:v>842</c:v>
                </c:pt>
                <c:pt idx="143">
                  <c:v>818</c:v>
                </c:pt>
                <c:pt idx="144">
                  <c:v>822</c:v>
                </c:pt>
                <c:pt idx="145">
                  <c:v>1278</c:v>
                </c:pt>
                <c:pt idx="146">
                  <c:v>1184</c:v>
                </c:pt>
                <c:pt idx="147">
                  <c:v>989</c:v>
                </c:pt>
                <c:pt idx="148">
                  <c:v>1506</c:v>
                </c:pt>
                <c:pt idx="149">
                  <c:v>1155</c:v>
                </c:pt>
                <c:pt idx="150">
                  <c:v>1889</c:v>
                </c:pt>
                <c:pt idx="151">
                  <c:v>1235</c:v>
                </c:pt>
                <c:pt idx="152">
                  <c:v>957</c:v>
                </c:pt>
                <c:pt idx="153">
                  <c:v>891</c:v>
                </c:pt>
                <c:pt idx="154">
                  <c:v>1067</c:v>
                </c:pt>
                <c:pt idx="155">
                  <c:v>1475</c:v>
                </c:pt>
                <c:pt idx="156">
                  <c:v>1051</c:v>
                </c:pt>
                <c:pt idx="157">
                  <c:v>742</c:v>
                </c:pt>
                <c:pt idx="158">
                  <c:v>903</c:v>
                </c:pt>
                <c:pt idx="159">
                  <c:v>793</c:v>
                </c:pt>
                <c:pt idx="160">
                  <c:v>1515</c:v>
                </c:pt>
                <c:pt idx="161">
                  <c:v>1127</c:v>
                </c:pt>
                <c:pt idx="162">
                  <c:v>860</c:v>
                </c:pt>
                <c:pt idx="163">
                  <c:v>778</c:v>
                </c:pt>
                <c:pt idx="164">
                  <c:v>784</c:v>
                </c:pt>
                <c:pt idx="165">
                  <c:v>1060</c:v>
                </c:pt>
                <c:pt idx="166">
                  <c:v>930</c:v>
                </c:pt>
                <c:pt idx="167">
                  <c:v>738</c:v>
                </c:pt>
                <c:pt idx="168">
                  <c:v>660</c:v>
                </c:pt>
                <c:pt idx="169">
                  <c:v>800</c:v>
                </c:pt>
                <c:pt idx="170">
                  <c:v>1897</c:v>
                </c:pt>
                <c:pt idx="171">
                  <c:v>1491</c:v>
                </c:pt>
                <c:pt idx="172">
                  <c:v>859</c:v>
                </c:pt>
                <c:pt idx="173">
                  <c:v>810</c:v>
                </c:pt>
                <c:pt idx="174">
                  <c:v>1173</c:v>
                </c:pt>
                <c:pt idx="175">
                  <c:v>929</c:v>
                </c:pt>
                <c:pt idx="176">
                  <c:v>701</c:v>
                </c:pt>
                <c:pt idx="177">
                  <c:v>647</c:v>
                </c:pt>
                <c:pt idx="178">
                  <c:v>851</c:v>
                </c:pt>
                <c:pt idx="179">
                  <c:v>1559</c:v>
                </c:pt>
                <c:pt idx="180">
                  <c:v>1090</c:v>
                </c:pt>
                <c:pt idx="181">
                  <c:v>404</c:v>
                </c:pt>
                <c:pt idx="182">
                  <c:v>586</c:v>
                </c:pt>
                <c:pt idx="183">
                  <c:v>683</c:v>
                </c:pt>
                <c:pt idx="184">
                  <c:v>1124</c:v>
                </c:pt>
                <c:pt idx="185">
                  <c:v>953</c:v>
                </c:pt>
                <c:pt idx="186">
                  <c:v>697</c:v>
                </c:pt>
                <c:pt idx="187">
                  <c:v>727</c:v>
                </c:pt>
                <c:pt idx="188">
                  <c:v>678</c:v>
                </c:pt>
                <c:pt idx="189">
                  <c:v>1761</c:v>
                </c:pt>
                <c:pt idx="190">
                  <c:v>1615</c:v>
                </c:pt>
                <c:pt idx="191">
                  <c:v>1019</c:v>
                </c:pt>
                <c:pt idx="192">
                  <c:v>854</c:v>
                </c:pt>
                <c:pt idx="193">
                  <c:v>897</c:v>
                </c:pt>
                <c:pt idx="194">
                  <c:v>1307</c:v>
                </c:pt>
                <c:pt idx="195">
                  <c:v>796</c:v>
                </c:pt>
                <c:pt idx="196">
                  <c:v>648</c:v>
                </c:pt>
                <c:pt idx="197">
                  <c:v>735</c:v>
                </c:pt>
                <c:pt idx="198">
                  <c:v>843</c:v>
                </c:pt>
                <c:pt idx="199">
                  <c:v>1759</c:v>
                </c:pt>
                <c:pt idx="200">
                  <c:v>1151</c:v>
                </c:pt>
                <c:pt idx="201">
                  <c:v>752</c:v>
                </c:pt>
                <c:pt idx="202">
                  <c:v>693</c:v>
                </c:pt>
                <c:pt idx="203">
                  <c:v>649</c:v>
                </c:pt>
                <c:pt idx="204">
                  <c:v>1158</c:v>
                </c:pt>
                <c:pt idx="205">
                  <c:v>931</c:v>
                </c:pt>
                <c:pt idx="206">
                  <c:v>761</c:v>
                </c:pt>
                <c:pt idx="207">
                  <c:v>670</c:v>
                </c:pt>
                <c:pt idx="208">
                  <c:v>820</c:v>
                </c:pt>
                <c:pt idx="209">
                  <c:v>1543</c:v>
                </c:pt>
                <c:pt idx="210">
                  <c:v>974</c:v>
                </c:pt>
                <c:pt idx="211">
                  <c:v>685</c:v>
                </c:pt>
                <c:pt idx="212">
                  <c:v>848</c:v>
                </c:pt>
                <c:pt idx="213">
                  <c:v>1406</c:v>
                </c:pt>
                <c:pt idx="214">
                  <c:v>1578</c:v>
                </c:pt>
                <c:pt idx="215">
                  <c:v>1004</c:v>
                </c:pt>
                <c:pt idx="216">
                  <c:v>742</c:v>
                </c:pt>
                <c:pt idx="217">
                  <c:v>685</c:v>
                </c:pt>
                <c:pt idx="218">
                  <c:v>800</c:v>
                </c:pt>
                <c:pt idx="219">
                  <c:v>1454</c:v>
                </c:pt>
                <c:pt idx="220">
                  <c:v>890</c:v>
                </c:pt>
                <c:pt idx="221">
                  <c:v>693</c:v>
                </c:pt>
                <c:pt idx="222">
                  <c:v>693</c:v>
                </c:pt>
                <c:pt idx="223">
                  <c:v>914</c:v>
                </c:pt>
                <c:pt idx="224">
                  <c:v>1271</c:v>
                </c:pt>
                <c:pt idx="225">
                  <c:v>1031</c:v>
                </c:pt>
                <c:pt idx="226">
                  <c:v>949</c:v>
                </c:pt>
                <c:pt idx="227">
                  <c:v>1356</c:v>
                </c:pt>
                <c:pt idx="228">
                  <c:v>1085</c:v>
                </c:pt>
                <c:pt idx="229">
                  <c:v>1063</c:v>
                </c:pt>
                <c:pt idx="230">
                  <c:v>797</c:v>
                </c:pt>
                <c:pt idx="231">
                  <c:v>632</c:v>
                </c:pt>
                <c:pt idx="232">
                  <c:v>698</c:v>
                </c:pt>
                <c:pt idx="233">
                  <c:v>1691</c:v>
                </c:pt>
                <c:pt idx="234">
                  <c:v>1504</c:v>
                </c:pt>
                <c:pt idx="235">
                  <c:v>828</c:v>
                </c:pt>
                <c:pt idx="236">
                  <c:v>863</c:v>
                </c:pt>
                <c:pt idx="237">
                  <c:v>957</c:v>
                </c:pt>
                <c:pt idx="238">
                  <c:v>1585</c:v>
                </c:pt>
                <c:pt idx="239">
                  <c:v>1126</c:v>
                </c:pt>
                <c:pt idx="240">
                  <c:v>896</c:v>
                </c:pt>
                <c:pt idx="241">
                  <c:v>870</c:v>
                </c:pt>
                <c:pt idx="242">
                  <c:v>873</c:v>
                </c:pt>
                <c:pt idx="243">
                  <c:v>1471</c:v>
                </c:pt>
                <c:pt idx="244">
                  <c:v>1299</c:v>
                </c:pt>
                <c:pt idx="245">
                  <c:v>1058</c:v>
                </c:pt>
                <c:pt idx="246">
                  <c:v>1104</c:v>
                </c:pt>
                <c:pt idx="247">
                  <c:v>1018</c:v>
                </c:pt>
                <c:pt idx="248">
                  <c:v>1955</c:v>
                </c:pt>
                <c:pt idx="249">
                  <c:v>941</c:v>
                </c:pt>
                <c:pt idx="250">
                  <c:v>999</c:v>
                </c:pt>
                <c:pt idx="251">
                  <c:v>619</c:v>
                </c:pt>
                <c:pt idx="252">
                  <c:v>937</c:v>
                </c:pt>
                <c:pt idx="253">
                  <c:v>1146</c:v>
                </c:pt>
              </c:numCache>
            </c:numRef>
          </c:val>
          <c:smooth val="0"/>
          <c:extLst>
            <c:ext xmlns:c16="http://schemas.microsoft.com/office/drawing/2014/chart" uri="{C3380CC4-5D6E-409C-BE32-E72D297353CC}">
              <c16:uniqueId val="{00000000-E029-4098-8E5C-94976BC9E71B}"/>
            </c:ext>
          </c:extLst>
        </c:ser>
        <c:ser>
          <c:idx val="1"/>
          <c:order val="1"/>
          <c:tx>
            <c:v>Exponential Smoothing</c:v>
          </c:tx>
          <c:spPr>
            <a:ln w="28575" cap="rnd">
              <a:solidFill>
                <a:schemeClr val="accent2"/>
              </a:solidFill>
              <a:round/>
            </a:ln>
            <a:effectLst/>
          </c:spPr>
          <c:marker>
            <c:symbol val="none"/>
          </c:marker>
          <c:val>
            <c:numRef>
              <c:f>'13.3'!$K$3:$K$255</c:f>
              <c:numCache>
                <c:formatCode>General_)</c:formatCode>
                <c:ptCount val="253"/>
                <c:pt idx="0">
                  <c:v>1825</c:v>
                </c:pt>
                <c:pt idx="1">
                  <c:v>1768.2</c:v>
                </c:pt>
                <c:pt idx="2" formatCode="General">
                  <c:v>1688.2800000000002</c:v>
                </c:pt>
                <c:pt idx="3" formatCode="General">
                  <c:v>1686.6520000000003</c:v>
                </c:pt>
                <c:pt idx="4" formatCode="General">
                  <c:v>1627.7868000000003</c:v>
                </c:pt>
                <c:pt idx="5" formatCode="General">
                  <c:v>1534.1081200000003</c:v>
                </c:pt>
                <c:pt idx="6" formatCode="General">
                  <c:v>1447.8973080000003</c:v>
                </c:pt>
                <c:pt idx="7" formatCode="General">
                  <c:v>1378.5075772000005</c:v>
                </c:pt>
                <c:pt idx="8" formatCode="General">
                  <c:v>1337.8568194800005</c:v>
                </c:pt>
                <c:pt idx="9" formatCode="General">
                  <c:v>1285.6711375320003</c:v>
                </c:pt>
                <c:pt idx="10" formatCode="General">
                  <c:v>1228.8040237788005</c:v>
                </c:pt>
                <c:pt idx="11" formatCode="General">
                  <c:v>1178.7236214009204</c:v>
                </c:pt>
                <c:pt idx="12" formatCode="General">
                  <c:v>1131.9512592608282</c:v>
                </c:pt>
                <c:pt idx="13" formatCode="General">
                  <c:v>1173.2561333347453</c:v>
                </c:pt>
                <c:pt idx="14" formatCode="General">
                  <c:v>1143.2305200012709</c:v>
                </c:pt>
                <c:pt idx="15" formatCode="General">
                  <c:v>1100.2074680011438</c:v>
                </c:pt>
                <c:pt idx="16" formatCode="General">
                  <c:v>1052.7867212010294</c:v>
                </c:pt>
                <c:pt idx="17" formatCode="General">
                  <c:v>1012.8080490809265</c:v>
                </c:pt>
                <c:pt idx="18" formatCode="General">
                  <c:v>1019.5272441728339</c:v>
                </c:pt>
                <c:pt idx="19" formatCode="General">
                  <c:v>982.57451975555057</c:v>
                </c:pt>
                <c:pt idx="20" formatCode="General">
                  <c:v>948.71706777999555</c:v>
                </c:pt>
                <c:pt idx="21" formatCode="General">
                  <c:v>934.14536100199598</c:v>
                </c:pt>
                <c:pt idx="22" formatCode="General">
                  <c:v>968.93082490179643</c:v>
                </c:pt>
                <c:pt idx="23" formatCode="General">
                  <c:v>1076.3377424116168</c:v>
                </c:pt>
                <c:pt idx="24" formatCode="General">
                  <c:v>1083.3039681704552</c:v>
                </c:pt>
                <c:pt idx="25" formatCode="General">
                  <c:v>1048.9735713534096</c:v>
                </c:pt>
                <c:pt idx="26" formatCode="General">
                  <c:v>1013.8762142180686</c:v>
                </c:pt>
                <c:pt idx="27" formatCode="General">
                  <c:v>981.98859279626174</c:v>
                </c:pt>
                <c:pt idx="28" formatCode="General">
                  <c:v>999.68973351663556</c:v>
                </c:pt>
                <c:pt idx="29" formatCode="General">
                  <c:v>987.82076016497206</c:v>
                </c:pt>
                <c:pt idx="30" formatCode="General">
                  <c:v>965.83868414847484</c:v>
                </c:pt>
                <c:pt idx="31" formatCode="General">
                  <c:v>934.6548157336274</c:v>
                </c:pt>
                <c:pt idx="32" formatCode="General">
                  <c:v>926.98933416026466</c:v>
                </c:pt>
                <c:pt idx="33" formatCode="General">
                  <c:v>998.99040074423829</c:v>
                </c:pt>
                <c:pt idx="34" formatCode="General">
                  <c:v>976.3913606698145</c:v>
                </c:pt>
                <c:pt idx="35" formatCode="General">
                  <c:v>954.25222460283305</c:v>
                </c:pt>
                <c:pt idx="36" formatCode="General">
                  <c:v>937.62700214254983</c:v>
                </c:pt>
                <c:pt idx="37" formatCode="General">
                  <c:v>914.06430192829487</c:v>
                </c:pt>
                <c:pt idx="38" formatCode="General">
                  <c:v>926.35787173546544</c:v>
                </c:pt>
                <c:pt idx="39" formatCode="General">
                  <c:v>926.82208456191893</c:v>
                </c:pt>
                <c:pt idx="40" formatCode="General">
                  <c:v>906.03987610572699</c:v>
                </c:pt>
                <c:pt idx="41" formatCode="General">
                  <c:v>896.53588849515438</c:v>
                </c:pt>
                <c:pt idx="42" formatCode="General">
                  <c:v>945.18229964563898</c:v>
                </c:pt>
                <c:pt idx="43" formatCode="General">
                  <c:v>1052.8640696810751</c:v>
                </c:pt>
                <c:pt idx="44" formatCode="General">
                  <c:v>1060.5776627129676</c:v>
                </c:pt>
                <c:pt idx="45" formatCode="General">
                  <c:v>1034.3198964416708</c:v>
                </c:pt>
                <c:pt idx="46" formatCode="General">
                  <c:v>1019.3879067975038</c:v>
                </c:pt>
                <c:pt idx="47" formatCode="General">
                  <c:v>1015.7491161177534</c:v>
                </c:pt>
                <c:pt idx="48" formatCode="General">
                  <c:v>1058.0742045059781</c:v>
                </c:pt>
                <c:pt idx="49" formatCode="General">
                  <c:v>1049.5667840553804</c:v>
                </c:pt>
                <c:pt idx="50" formatCode="General">
                  <c:v>1017.1101056498424</c:v>
                </c:pt>
                <c:pt idx="51" formatCode="General">
                  <c:v>983.49909508485814</c:v>
                </c:pt>
                <c:pt idx="52" formatCode="General">
                  <c:v>969.14918557637236</c:v>
                </c:pt>
                <c:pt idx="53" formatCode="General">
                  <c:v>1021.3342670187352</c:v>
                </c:pt>
                <c:pt idx="54" formatCode="General">
                  <c:v>1024.2008403168616</c:v>
                </c:pt>
                <c:pt idx="55" formatCode="General">
                  <c:v>999.68075628517545</c:v>
                </c:pt>
                <c:pt idx="56" formatCode="General">
                  <c:v>968.3126806566579</c:v>
                </c:pt>
                <c:pt idx="57" formatCode="General">
                  <c:v>937.78141259099209</c:v>
                </c:pt>
                <c:pt idx="58" formatCode="General">
                  <c:v>949.90327133189282</c:v>
                </c:pt>
                <c:pt idx="59" formatCode="General">
                  <c:v>955.4129441987036</c:v>
                </c:pt>
                <c:pt idx="60" formatCode="General">
                  <c:v>930.27164977883319</c:v>
                </c:pt>
                <c:pt idx="61" formatCode="General">
                  <c:v>910.44448480094991</c:v>
                </c:pt>
                <c:pt idx="62" formatCode="General">
                  <c:v>893.20003632085491</c:v>
                </c:pt>
                <c:pt idx="63" formatCode="General">
                  <c:v>990.58003268876951</c:v>
                </c:pt>
                <c:pt idx="64" formatCode="General">
                  <c:v>1040.1220294198924</c:v>
                </c:pt>
                <c:pt idx="65" formatCode="General">
                  <c:v>1051.6098264779032</c:v>
                </c:pt>
                <c:pt idx="66" formatCode="General">
                  <c:v>1033.5488438301129</c:v>
                </c:pt>
                <c:pt idx="67" formatCode="General">
                  <c:v>1013.3939594471017</c:v>
                </c:pt>
                <c:pt idx="68" formatCode="General">
                  <c:v>1022.1545635023915</c:v>
                </c:pt>
                <c:pt idx="69" formatCode="General">
                  <c:v>1012.8391071521523</c:v>
                </c:pt>
                <c:pt idx="70" formatCode="General">
                  <c:v>978.75519643693713</c:v>
                </c:pt>
                <c:pt idx="71" formatCode="General">
                  <c:v>955.97967679324347</c:v>
                </c:pt>
                <c:pt idx="72" formatCode="General">
                  <c:v>971.78170911391908</c:v>
                </c:pt>
                <c:pt idx="73" formatCode="General">
                  <c:v>1035.8035382025271</c:v>
                </c:pt>
                <c:pt idx="74" formatCode="General">
                  <c:v>1058.9231843822745</c:v>
                </c:pt>
                <c:pt idx="75" formatCode="General">
                  <c:v>1035.530865944047</c:v>
                </c:pt>
                <c:pt idx="76" formatCode="General">
                  <c:v>1004.8777793496423</c:v>
                </c:pt>
                <c:pt idx="77" formatCode="General">
                  <c:v>987.99000141467809</c:v>
                </c:pt>
                <c:pt idx="78" formatCode="General">
                  <c:v>1001.4910012732103</c:v>
                </c:pt>
                <c:pt idx="79" formatCode="General">
                  <c:v>991.34190114588921</c:v>
                </c:pt>
                <c:pt idx="80" formatCode="General">
                  <c:v>962.40771103130032</c:v>
                </c:pt>
                <c:pt idx="81" formatCode="General">
                  <c:v>938.56693992817031</c:v>
                </c:pt>
                <c:pt idx="82" formatCode="General">
                  <c:v>927.1102459353533</c:v>
                </c:pt>
                <c:pt idx="83" formatCode="General">
                  <c:v>1002.5992213418181</c:v>
                </c:pt>
                <c:pt idx="84" formatCode="General">
                  <c:v>1016.9392992076363</c:v>
                </c:pt>
                <c:pt idx="85" formatCode="General">
                  <c:v>1064.0453692868728</c:v>
                </c:pt>
                <c:pt idx="86" formatCode="General">
                  <c:v>1069.7408323581856</c:v>
                </c:pt>
                <c:pt idx="87" formatCode="General">
                  <c:v>1077.466749122367</c:v>
                </c:pt>
                <c:pt idx="88" formatCode="General">
                  <c:v>1115.2200742101304</c:v>
                </c:pt>
                <c:pt idx="89" formatCode="General">
                  <c:v>1136.6980667891175</c:v>
                </c:pt>
                <c:pt idx="90" formatCode="General">
                  <c:v>1104.9282601102059</c:v>
                </c:pt>
                <c:pt idx="91" formatCode="General">
                  <c:v>1068.7354340991853</c:v>
                </c:pt>
                <c:pt idx="92" formatCode="General">
                  <c:v>1053.9618906892667</c:v>
                </c:pt>
                <c:pt idx="93" formatCode="General">
                  <c:v>1121.6657016203401</c:v>
                </c:pt>
                <c:pt idx="94" formatCode="General">
                  <c:v>1121.2991314583062</c:v>
                </c:pt>
                <c:pt idx="95" formatCode="General">
                  <c:v>1115.5692183124756</c:v>
                </c:pt>
                <c:pt idx="96" formatCode="General">
                  <c:v>1090.9122964812282</c:v>
                </c:pt>
                <c:pt idx="97" formatCode="General">
                  <c:v>1066.2210668331054</c:v>
                </c:pt>
                <c:pt idx="98" formatCode="General">
                  <c:v>1084.6989601497949</c:v>
                </c:pt>
                <c:pt idx="99" formatCode="General">
                  <c:v>1094.9290641348155</c:v>
                </c:pt>
                <c:pt idx="100" formatCode="General">
                  <c:v>1063.936157721334</c:v>
                </c:pt>
                <c:pt idx="101" formatCode="General">
                  <c:v>1028.0425419492008</c:v>
                </c:pt>
                <c:pt idx="102" formatCode="General">
                  <c:v>1014.2382877542807</c:v>
                </c:pt>
                <c:pt idx="103" formatCode="General">
                  <c:v>1088.2144589788527</c:v>
                </c:pt>
                <c:pt idx="104" formatCode="General">
                  <c:v>1110.3930130809674</c:v>
                </c:pt>
                <c:pt idx="105" formatCode="General">
                  <c:v>1093.0537117728707</c:v>
                </c:pt>
                <c:pt idx="106" formatCode="General">
                  <c:v>1079.3483405955835</c:v>
                </c:pt>
                <c:pt idx="107" formatCode="General">
                  <c:v>1178.2135065360253</c:v>
                </c:pt>
                <c:pt idx="108" formatCode="General">
                  <c:v>1198.6921558824229</c:v>
                </c:pt>
                <c:pt idx="109" formatCode="General">
                  <c:v>1163.0229402941807</c:v>
                </c:pt>
                <c:pt idx="110" formatCode="General">
                  <c:v>1139.0206462647625</c:v>
                </c:pt>
                <c:pt idx="111" formatCode="General">
                  <c:v>1121.0185816382864</c:v>
                </c:pt>
                <c:pt idx="112" formatCode="General">
                  <c:v>1190.9167234744577</c:v>
                </c:pt>
                <c:pt idx="113" formatCode="General">
                  <c:v>1188.2250511270122</c:v>
                </c:pt>
                <c:pt idx="114" formatCode="General">
                  <c:v>1162.2025460143109</c:v>
                </c:pt>
                <c:pt idx="115" formatCode="General">
                  <c:v>1137.88229141288</c:v>
                </c:pt>
                <c:pt idx="116" formatCode="General">
                  <c:v>1170.0940622715921</c:v>
                </c:pt>
                <c:pt idx="117" formatCode="General">
                  <c:v>1161.1846560444328</c:v>
                </c:pt>
                <c:pt idx="118" formatCode="General">
                  <c:v>1144.3661904399896</c:v>
                </c:pt>
                <c:pt idx="119" formatCode="General">
                  <c:v>1116.1295713959908</c:v>
                </c:pt>
                <c:pt idx="120" formatCode="General">
                  <c:v>1094.5166142563917</c:v>
                </c:pt>
                <c:pt idx="121" formatCode="General">
                  <c:v>1161.9649528307525</c:v>
                </c:pt>
                <c:pt idx="122" formatCode="General">
                  <c:v>1151.6684575476775</c:v>
                </c:pt>
                <c:pt idx="123" formatCode="General">
                  <c:v>1128.9016117929098</c:v>
                </c:pt>
                <c:pt idx="124" formatCode="General">
                  <c:v>1101.9114506136189</c:v>
                </c:pt>
                <c:pt idx="125" formatCode="General">
                  <c:v>1072.2203055522568</c:v>
                </c:pt>
                <c:pt idx="126" formatCode="General">
                  <c:v>1125.5982749970312</c:v>
                </c:pt>
                <c:pt idx="127" formatCode="General">
                  <c:v>1177.8384474973282</c:v>
                </c:pt>
                <c:pt idx="128" formatCode="General">
                  <c:v>1197.2546027475955</c:v>
                </c:pt>
                <c:pt idx="129" formatCode="General">
                  <c:v>1205.8291424728359</c:v>
                </c:pt>
                <c:pt idx="130" formatCode="General">
                  <c:v>1259.2462282255524</c:v>
                </c:pt>
                <c:pt idx="131" formatCode="General">
                  <c:v>1252.8216054029972</c:v>
                </c:pt>
                <c:pt idx="132" formatCode="General">
                  <c:v>1215.5394448626976</c:v>
                </c:pt>
                <c:pt idx="133" formatCode="General">
                  <c:v>1179.4855003764278</c:v>
                </c:pt>
                <c:pt idx="134" formatCode="General">
                  <c:v>1157.0369503387851</c:v>
                </c:pt>
                <c:pt idx="135" formatCode="General">
                  <c:v>1187.9332553049067</c:v>
                </c:pt>
                <c:pt idx="136" formatCode="General">
                  <c:v>1198.139929774416</c:v>
                </c:pt>
                <c:pt idx="137" formatCode="General">
                  <c:v>1175.1259367969744</c:v>
                </c:pt>
                <c:pt idx="138" formatCode="General">
                  <c:v>1140.713343117277</c:v>
                </c:pt>
                <c:pt idx="139" formatCode="General">
                  <c:v>1110.4420088055492</c:v>
                </c:pt>
                <c:pt idx="140" formatCode="General">
                  <c:v>1174.0978079249944</c:v>
                </c:pt>
                <c:pt idx="141" formatCode="General">
                  <c:v>1174.8880271324952</c:v>
                </c:pt>
                <c:pt idx="142" formatCode="General">
                  <c:v>1141.5992244192457</c:v>
                </c:pt>
                <c:pt idx="143" formatCode="General">
                  <c:v>1109.2393019773212</c:v>
                </c:pt>
                <c:pt idx="144" formatCode="General">
                  <c:v>1080.515371779589</c:v>
                </c:pt>
                <c:pt idx="145" formatCode="General">
                  <c:v>1100.2638346016302</c:v>
                </c:pt>
                <c:pt idx="146" formatCode="General">
                  <c:v>1108.6374511414672</c:v>
                </c:pt>
                <c:pt idx="147" formatCode="General">
                  <c:v>1096.6737060273206</c:v>
                </c:pt>
                <c:pt idx="148" formatCode="General">
                  <c:v>1137.6063354245885</c:v>
                </c:pt>
                <c:pt idx="149" formatCode="General">
                  <c:v>1139.3457018821296</c:v>
                </c:pt>
                <c:pt idx="150" formatCode="General">
                  <c:v>1214.3111316939166</c:v>
                </c:pt>
                <c:pt idx="151" formatCode="General">
                  <c:v>1216.380018524525</c:v>
                </c:pt>
                <c:pt idx="152" formatCode="General">
                  <c:v>1190.4420166720727</c:v>
                </c:pt>
                <c:pt idx="153" formatCode="General">
                  <c:v>1160.4978150048653</c:v>
                </c:pt>
                <c:pt idx="154" formatCode="General">
                  <c:v>1151.1480335043789</c:v>
                </c:pt>
                <c:pt idx="155" formatCode="General">
                  <c:v>1183.5332301539411</c:v>
                </c:pt>
                <c:pt idx="156" formatCode="General">
                  <c:v>1170.2799071385468</c:v>
                </c:pt>
                <c:pt idx="157" formatCode="General">
                  <c:v>1127.4519164246922</c:v>
                </c:pt>
                <c:pt idx="158" formatCode="General">
                  <c:v>1105.006724782223</c:v>
                </c:pt>
                <c:pt idx="159" formatCode="General">
                  <c:v>1073.8060523040008</c:v>
                </c:pt>
                <c:pt idx="160" formatCode="General">
                  <c:v>1117.9254470736007</c:v>
                </c:pt>
                <c:pt idx="161" formatCode="General">
                  <c:v>1118.8329023662407</c:v>
                </c:pt>
                <c:pt idx="162" formatCode="General">
                  <c:v>1092.9496121296165</c:v>
                </c:pt>
                <c:pt idx="163" formatCode="General">
                  <c:v>1061.4546509166548</c:v>
                </c:pt>
                <c:pt idx="164" formatCode="General">
                  <c:v>1033.7091858249894</c:v>
                </c:pt>
                <c:pt idx="165" formatCode="General">
                  <c:v>1036.3382672424905</c:v>
                </c:pt>
                <c:pt idx="166" formatCode="General">
                  <c:v>1025.7044405182414</c:v>
                </c:pt>
                <c:pt idx="167" formatCode="General">
                  <c:v>996.93399646641728</c:v>
                </c:pt>
                <c:pt idx="168" formatCode="General">
                  <c:v>963.24059681977553</c:v>
                </c:pt>
                <c:pt idx="169" formatCode="General">
                  <c:v>946.91653713779795</c:v>
                </c:pt>
                <c:pt idx="170" formatCode="General">
                  <c:v>1041.9248834240182</c:v>
                </c:pt>
                <c:pt idx="171" formatCode="General">
                  <c:v>1086.8323950816164</c:v>
                </c:pt>
                <c:pt idx="172" formatCode="General">
                  <c:v>1064.0491555734548</c:v>
                </c:pt>
                <c:pt idx="173" formatCode="General">
                  <c:v>1038.6442400161093</c:v>
                </c:pt>
                <c:pt idx="174" formatCode="General">
                  <c:v>1052.0798160144984</c:v>
                </c:pt>
                <c:pt idx="175" formatCode="General">
                  <c:v>1039.7718344130487</c:v>
                </c:pt>
                <c:pt idx="176" formatCode="General">
                  <c:v>1005.8946509717439</c:v>
                </c:pt>
                <c:pt idx="177" formatCode="General">
                  <c:v>970.00518587456952</c:v>
                </c:pt>
                <c:pt idx="178" formatCode="General">
                  <c:v>958.10466728711265</c:v>
                </c:pt>
                <c:pt idx="179" formatCode="General">
                  <c:v>1018.1942005584013</c:v>
                </c:pt>
                <c:pt idx="180" formatCode="General">
                  <c:v>1025.3747805025612</c:v>
                </c:pt>
                <c:pt idx="181" formatCode="General">
                  <c:v>963.23730245230502</c:v>
                </c:pt>
                <c:pt idx="182" formatCode="General">
                  <c:v>925.5135722070745</c:v>
                </c:pt>
                <c:pt idx="183" formatCode="General">
                  <c:v>901.26221498636698</c:v>
                </c:pt>
                <c:pt idx="184" formatCode="General">
                  <c:v>923.53599348773025</c:v>
                </c:pt>
                <c:pt idx="185" formatCode="General">
                  <c:v>926.48239413895726</c:v>
                </c:pt>
                <c:pt idx="186" formatCode="General">
                  <c:v>903.53415472506163</c:v>
                </c:pt>
                <c:pt idx="187" formatCode="General">
                  <c:v>885.88073925255549</c:v>
                </c:pt>
                <c:pt idx="188" formatCode="General">
                  <c:v>865.09266532729987</c:v>
                </c:pt>
                <c:pt idx="189" formatCode="General">
                  <c:v>954.68339879456994</c:v>
                </c:pt>
                <c:pt idx="190" formatCode="General">
                  <c:v>1020.715058915113</c:v>
                </c:pt>
                <c:pt idx="191" formatCode="General">
                  <c:v>1020.5435530236017</c:v>
                </c:pt>
                <c:pt idx="192" formatCode="General">
                  <c:v>1003.8891977212415</c:v>
                </c:pt>
                <c:pt idx="193" formatCode="General">
                  <c:v>993.20027794911744</c:v>
                </c:pt>
                <c:pt idx="194" formatCode="General">
                  <c:v>1024.5802501542057</c:v>
                </c:pt>
                <c:pt idx="195" formatCode="General">
                  <c:v>1001.7222251387852</c:v>
                </c:pt>
                <c:pt idx="196" formatCode="General">
                  <c:v>966.35000262490667</c:v>
                </c:pt>
                <c:pt idx="197" formatCode="General">
                  <c:v>943.21500236241604</c:v>
                </c:pt>
                <c:pt idx="198" formatCode="General">
                  <c:v>933.19350212617451</c:v>
                </c:pt>
                <c:pt idx="199" formatCode="General">
                  <c:v>1015.774151913557</c:v>
                </c:pt>
                <c:pt idx="200" formatCode="General">
                  <c:v>1029.2967367222013</c:v>
                </c:pt>
                <c:pt idx="201" formatCode="General">
                  <c:v>1001.5670630499812</c:v>
                </c:pt>
                <c:pt idx="202" formatCode="General">
                  <c:v>970.71035674498307</c:v>
                </c:pt>
                <c:pt idx="203" formatCode="General">
                  <c:v>938.53932107048479</c:v>
                </c:pt>
                <c:pt idx="204" formatCode="General">
                  <c:v>960.48538896343644</c:v>
                </c:pt>
                <c:pt idx="205" formatCode="General">
                  <c:v>957.53685006709281</c:v>
                </c:pt>
                <c:pt idx="206" formatCode="General">
                  <c:v>937.88316506038359</c:v>
                </c:pt>
                <c:pt idx="207" formatCode="General">
                  <c:v>911.09484855434528</c:v>
                </c:pt>
                <c:pt idx="208" formatCode="General">
                  <c:v>901.98536369891076</c:v>
                </c:pt>
                <c:pt idx="209" formatCode="General">
                  <c:v>966.0868273290198</c:v>
                </c:pt>
                <c:pt idx="210" formatCode="General">
                  <c:v>966.87814459611786</c:v>
                </c:pt>
                <c:pt idx="211" formatCode="General">
                  <c:v>938.69033013650608</c:v>
                </c:pt>
                <c:pt idx="212" formatCode="General">
                  <c:v>929.62129712285559</c:v>
                </c:pt>
                <c:pt idx="213" formatCode="General">
                  <c:v>977.25916741057006</c:v>
                </c:pt>
                <c:pt idx="214" formatCode="General">
                  <c:v>1037.3332506695131</c:v>
                </c:pt>
                <c:pt idx="215" formatCode="General">
                  <c:v>1033.9999256025619</c:v>
                </c:pt>
                <c:pt idx="216" formatCode="General">
                  <c:v>1004.7999330423058</c:v>
                </c:pt>
                <c:pt idx="217" formatCode="General">
                  <c:v>972.81993973807528</c:v>
                </c:pt>
                <c:pt idx="218" formatCode="General">
                  <c:v>955.53794576426776</c:v>
                </c:pt>
                <c:pt idx="219" formatCode="General">
                  <c:v>1005.384151187841</c:v>
                </c:pt>
                <c:pt idx="220" formatCode="General">
                  <c:v>993.8457360690569</c:v>
                </c:pt>
                <c:pt idx="221" formatCode="General">
                  <c:v>963.76116246215122</c:v>
                </c:pt>
                <c:pt idx="222" formatCode="General">
                  <c:v>936.68504621593604</c:v>
                </c:pt>
                <c:pt idx="223" formatCode="General">
                  <c:v>934.41654159434245</c:v>
                </c:pt>
                <c:pt idx="224" formatCode="General">
                  <c:v>968.07488743490819</c:v>
                </c:pt>
                <c:pt idx="225" formatCode="General">
                  <c:v>974.36739869141741</c:v>
                </c:pt>
                <c:pt idx="226" formatCode="General">
                  <c:v>971.83065882227561</c:v>
                </c:pt>
                <c:pt idx="227" formatCode="General">
                  <c:v>1010.2475929400481</c:v>
                </c:pt>
                <c:pt idx="228" formatCode="General">
                  <c:v>1017.7228336460433</c:v>
                </c:pt>
                <c:pt idx="229" formatCode="General">
                  <c:v>1022.250550281439</c:v>
                </c:pt>
                <c:pt idx="230" formatCode="General">
                  <c:v>999.72549525329521</c:v>
                </c:pt>
                <c:pt idx="231" formatCode="General">
                  <c:v>962.9529457279657</c:v>
                </c:pt>
                <c:pt idx="232" formatCode="General">
                  <c:v>936.45765115516906</c:v>
                </c:pt>
                <c:pt idx="233" formatCode="General">
                  <c:v>1011.9118860396522</c:v>
                </c:pt>
                <c:pt idx="234" formatCode="General">
                  <c:v>1061.1206974356871</c:v>
                </c:pt>
                <c:pt idx="235" formatCode="General">
                  <c:v>1037.8086276921185</c:v>
                </c:pt>
                <c:pt idx="236" formatCode="General">
                  <c:v>1020.3277649229067</c:v>
                </c:pt>
                <c:pt idx="237" formatCode="General">
                  <c:v>1013.9949884306161</c:v>
                </c:pt>
                <c:pt idx="238" formatCode="General">
                  <c:v>1071.0954895875545</c:v>
                </c:pt>
                <c:pt idx="239" formatCode="General">
                  <c:v>1076.5859406287991</c:v>
                </c:pt>
                <c:pt idx="240" formatCode="General">
                  <c:v>1058.5273465659193</c:v>
                </c:pt>
                <c:pt idx="241" formatCode="General">
                  <c:v>1039.6746119093273</c:v>
                </c:pt>
                <c:pt idx="242" formatCode="General">
                  <c:v>1023.0071507183945</c:v>
                </c:pt>
                <c:pt idx="243" formatCode="General">
                  <c:v>1067.806435646555</c:v>
                </c:pt>
                <c:pt idx="244" formatCode="General">
                  <c:v>1090.9257920818995</c:v>
                </c:pt>
                <c:pt idx="245" formatCode="General">
                  <c:v>1087.6332128737097</c:v>
                </c:pt>
                <c:pt idx="246" formatCode="General">
                  <c:v>1089.2698915863389</c:v>
                </c:pt>
                <c:pt idx="247" formatCode="General">
                  <c:v>1082.1429024277049</c:v>
                </c:pt>
                <c:pt idx="248" formatCode="General">
                  <c:v>1169.4286121849345</c:v>
                </c:pt>
                <c:pt idx="249" formatCode="General">
                  <c:v>1146.5857509664411</c:v>
                </c:pt>
                <c:pt idx="250" formatCode="General">
                  <c:v>1131.8271758697972</c:v>
                </c:pt>
                <c:pt idx="251" formatCode="General">
                  <c:v>1080.5444582828175</c:v>
                </c:pt>
                <c:pt idx="252">
                  <c:v>1066.1900124545357</c:v>
                </c:pt>
              </c:numCache>
            </c:numRef>
          </c:val>
          <c:smooth val="0"/>
          <c:extLst>
            <c:ext xmlns:c16="http://schemas.microsoft.com/office/drawing/2014/chart" uri="{C3380CC4-5D6E-409C-BE32-E72D297353CC}">
              <c16:uniqueId val="{00000001-E029-4098-8E5C-94976BC9E71B}"/>
            </c:ext>
          </c:extLst>
        </c:ser>
        <c:dLbls>
          <c:showLegendKey val="0"/>
          <c:showVal val="0"/>
          <c:showCatName val="0"/>
          <c:showSerName val="0"/>
          <c:showPercent val="0"/>
          <c:showBubbleSize val="0"/>
        </c:dLbls>
        <c:smooth val="0"/>
        <c:axId val="811900703"/>
        <c:axId val="59536959"/>
      </c:lineChart>
      <c:catAx>
        <c:axId val="8119007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36959"/>
        <c:crosses val="autoZero"/>
        <c:auto val="1"/>
        <c:lblAlgn val="ctr"/>
        <c:lblOffset val="100"/>
        <c:noMultiLvlLbl val="0"/>
      </c:catAx>
      <c:valAx>
        <c:axId val="5953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1900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304800</xdr:colOff>
      <xdr:row>1</xdr:row>
      <xdr:rowOff>38100</xdr:rowOff>
    </xdr:from>
    <xdr:to>
      <xdr:col>13</xdr:col>
      <xdr:colOff>160020</xdr:colOff>
      <xdr:row>5</xdr:row>
      <xdr:rowOff>30480</xdr:rowOff>
    </xdr:to>
    <xdr:sp macro="" textlink="">
      <xdr:nvSpPr>
        <xdr:cNvPr id="2" name="TextBox 1">
          <a:extLst>
            <a:ext uri="{FF2B5EF4-FFF2-40B4-BE49-F238E27FC236}">
              <a16:creationId xmlns:a16="http://schemas.microsoft.com/office/drawing/2014/main" id="{69C77DDF-F905-40EE-A23D-B501A2E53D7A}"/>
            </a:ext>
          </a:extLst>
        </xdr:cNvPr>
        <xdr:cNvSpPr txBox="1"/>
      </xdr:nvSpPr>
      <xdr:spPr>
        <a:xfrm>
          <a:off x="4785360" y="220980"/>
          <a:ext cx="235458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I would use the exponential smoothing model as there are not enough data points</a:t>
          </a:r>
          <a:r>
            <a:rPr lang="en-US" sz="1100" baseline="0"/>
            <a:t> to creating a meaningful moving average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441960</xdr:colOff>
      <xdr:row>6</xdr:row>
      <xdr:rowOff>179070</xdr:rowOff>
    </xdr:from>
    <xdr:to>
      <xdr:col>16</xdr:col>
      <xdr:colOff>137160</xdr:colOff>
      <xdr:row>27</xdr:row>
      <xdr:rowOff>91440</xdr:rowOff>
    </xdr:to>
    <xdr:graphicFrame macro="">
      <xdr:nvGraphicFramePr>
        <xdr:cNvPr id="2" name="Chart 1">
          <a:extLst>
            <a:ext uri="{FF2B5EF4-FFF2-40B4-BE49-F238E27FC236}">
              <a16:creationId xmlns:a16="http://schemas.microsoft.com/office/drawing/2014/main" id="{FF6FE367-04D7-433D-B72D-F0AA41AC1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83820</xdr:colOff>
      <xdr:row>0</xdr:row>
      <xdr:rowOff>144780</xdr:rowOff>
    </xdr:from>
    <xdr:to>
      <xdr:col>11</xdr:col>
      <xdr:colOff>0</xdr:colOff>
      <xdr:row>5</xdr:row>
      <xdr:rowOff>175260</xdr:rowOff>
    </xdr:to>
    <xdr:sp macro="" textlink="">
      <xdr:nvSpPr>
        <xdr:cNvPr id="3" name="TextBox 2">
          <a:extLst>
            <a:ext uri="{FF2B5EF4-FFF2-40B4-BE49-F238E27FC236}">
              <a16:creationId xmlns:a16="http://schemas.microsoft.com/office/drawing/2014/main" id="{45D68FF0-7073-42EE-847C-451F8814F652}"/>
            </a:ext>
          </a:extLst>
        </xdr:cNvPr>
        <xdr:cNvSpPr txBox="1"/>
      </xdr:nvSpPr>
      <xdr:spPr>
        <a:xfrm>
          <a:off x="5280660" y="144780"/>
          <a:ext cx="3665220" cy="944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As</a:t>
          </a:r>
          <a:r>
            <a:rPr lang="en-US" sz="1100" baseline="0"/>
            <a:t> the temperature increases the peak load also increases</a:t>
          </a:r>
        </a:p>
        <a:p>
          <a:r>
            <a:rPr lang="en-US" sz="1100" baseline="0"/>
            <a:t>B) y = 0.4267x+33.92</a:t>
          </a:r>
        </a:p>
        <a:p>
          <a:r>
            <a:rPr lang="en-US" sz="1100" baseline="0"/>
            <a:t>C)</a:t>
          </a:r>
        </a:p>
        <a:p>
          <a:r>
            <a:rPr lang="en-US" sz="1100" baseline="0"/>
            <a:t>D) Estimated Power Load is </a:t>
          </a:r>
          <a:r>
            <a:rPr lang="en-US" sz="1100" b="0" i="0" u="none" strike="noStrike">
              <a:solidFill>
                <a:schemeClr val="dk1"/>
              </a:solidFill>
              <a:effectLst/>
              <a:latin typeface="+mn-lt"/>
              <a:ea typeface="+mn-ea"/>
              <a:cs typeface="+mn-cs"/>
            </a:rPr>
            <a:t>154.8629013</a:t>
          </a:r>
          <a:r>
            <a:rPr lang="en-US"/>
            <a:t> on a</a:t>
          </a:r>
          <a:r>
            <a:rPr lang="en-US" baseline="0"/>
            <a:t> 100 degree day</a:t>
          </a:r>
          <a:endParaRPr lang="en-US"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457200</xdr:colOff>
      <xdr:row>3</xdr:row>
      <xdr:rowOff>175260</xdr:rowOff>
    </xdr:from>
    <xdr:to>
      <xdr:col>22</xdr:col>
      <xdr:colOff>68580</xdr:colOff>
      <xdr:row>10</xdr:row>
      <xdr:rowOff>160020</xdr:rowOff>
    </xdr:to>
    <xdr:sp macro="" textlink="">
      <xdr:nvSpPr>
        <xdr:cNvPr id="2" name="TextBox 1">
          <a:extLst>
            <a:ext uri="{FF2B5EF4-FFF2-40B4-BE49-F238E27FC236}">
              <a16:creationId xmlns:a16="http://schemas.microsoft.com/office/drawing/2014/main" id="{5ACBC3C7-E80E-4B19-BF66-1D84242B6E91}"/>
            </a:ext>
          </a:extLst>
        </xdr:cNvPr>
        <xdr:cNvSpPr txBox="1"/>
      </xdr:nvSpPr>
      <xdr:spPr>
        <a:xfrm>
          <a:off x="12374880" y="739140"/>
          <a:ext cx="2110740" cy="127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Forecasted Sales for the next four quarters</a:t>
          </a:r>
          <a:r>
            <a:rPr lang="en-US" sz="1100" baseline="0"/>
            <a:t> are</a:t>
          </a:r>
        </a:p>
        <a:p>
          <a:r>
            <a:rPr lang="en-US" sz="1100" baseline="0"/>
            <a:t>Q1</a:t>
          </a:r>
          <a:r>
            <a:rPr lang="en-US" sz="1100" b="0" baseline="0"/>
            <a:t>) </a:t>
          </a:r>
          <a:r>
            <a:rPr lang="en-US" sz="1100" b="0" i="0" u="none" strike="noStrike">
              <a:solidFill>
                <a:schemeClr val="dk1"/>
              </a:solidFill>
              <a:effectLst/>
              <a:latin typeface="+mn-lt"/>
              <a:ea typeface="+mn-ea"/>
              <a:cs typeface="+mn-cs"/>
            </a:rPr>
            <a:t>$1,846,919.71</a:t>
          </a:r>
          <a:r>
            <a:rPr lang="en-US" b="0"/>
            <a:t> </a:t>
          </a:r>
          <a:endParaRPr lang="en-US" sz="1100" b="0" baseline="0"/>
        </a:p>
        <a:p>
          <a:r>
            <a:rPr lang="en-US" sz="1100" b="0" baseline="0"/>
            <a:t>Q2) </a:t>
          </a:r>
          <a:r>
            <a:rPr lang="en-US" sz="1100" b="0" i="0" u="none" strike="noStrike">
              <a:solidFill>
                <a:schemeClr val="dk1"/>
              </a:solidFill>
              <a:effectLst/>
              <a:latin typeface="+mn-lt"/>
              <a:ea typeface="+mn-ea"/>
              <a:cs typeface="+mn-cs"/>
            </a:rPr>
            <a:t>$1,092,218.98</a:t>
          </a:r>
          <a:r>
            <a:rPr lang="en-US" b="0"/>
            <a:t> </a:t>
          </a:r>
          <a:endParaRPr lang="en-US" sz="1100" b="0" baseline="0"/>
        </a:p>
        <a:p>
          <a:r>
            <a:rPr lang="en-US" sz="1100" b="0" baseline="0"/>
            <a:t>Q3) </a:t>
          </a:r>
          <a:r>
            <a:rPr lang="en-US" sz="1100" b="0" i="0" u="none" strike="noStrike">
              <a:solidFill>
                <a:schemeClr val="dk1"/>
              </a:solidFill>
              <a:effectLst/>
              <a:latin typeface="+mn-lt"/>
              <a:ea typeface="+mn-ea"/>
              <a:cs typeface="+mn-cs"/>
            </a:rPr>
            <a:t>$2,368,467.15</a:t>
          </a:r>
          <a:r>
            <a:rPr lang="en-US" b="0"/>
            <a:t> </a:t>
          </a:r>
          <a:endParaRPr lang="en-US" sz="1100" b="0" baseline="0"/>
        </a:p>
        <a:p>
          <a:r>
            <a:rPr lang="en-US" sz="1100" b="0" baseline="0"/>
            <a:t>Q4) </a:t>
          </a:r>
          <a:r>
            <a:rPr lang="en-US" sz="1100" b="0" i="0" u="none" strike="noStrike">
              <a:solidFill>
                <a:schemeClr val="dk1"/>
              </a:solidFill>
              <a:effectLst/>
              <a:latin typeface="+mn-lt"/>
              <a:ea typeface="+mn-ea"/>
              <a:cs typeface="+mn-cs"/>
            </a:rPr>
            <a:t>$2,382,102.19</a:t>
          </a:r>
          <a:r>
            <a:rPr lang="en-US" b="0"/>
            <a:t> </a:t>
          </a:r>
          <a:endParaRPr lang="en-US" sz="1100" b="0"/>
        </a:p>
      </xdr:txBody>
    </xdr:sp>
    <xdr:clientData/>
  </xdr:twoCellAnchor>
  <xdr:twoCellAnchor>
    <xdr:from>
      <xdr:col>11</xdr:col>
      <xdr:colOff>495300</xdr:colOff>
      <xdr:row>28</xdr:row>
      <xdr:rowOff>3810</xdr:rowOff>
    </xdr:from>
    <xdr:to>
      <xdr:col>17</xdr:col>
      <xdr:colOff>617220</xdr:colOff>
      <xdr:row>43</xdr:row>
      <xdr:rowOff>3810</xdr:rowOff>
    </xdr:to>
    <xdr:graphicFrame macro="">
      <xdr:nvGraphicFramePr>
        <xdr:cNvPr id="4" name="Chart 3">
          <a:extLst>
            <a:ext uri="{FF2B5EF4-FFF2-40B4-BE49-F238E27FC236}">
              <a16:creationId xmlns:a16="http://schemas.microsoft.com/office/drawing/2014/main" id="{AA8D0DC0-7372-4845-9A82-4037F78DE8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19</xdr:col>
      <xdr:colOff>518160</xdr:colOff>
      <xdr:row>2</xdr:row>
      <xdr:rowOff>0</xdr:rowOff>
    </xdr:from>
    <xdr:to>
      <xdr:col>28</xdr:col>
      <xdr:colOff>91440</xdr:colOff>
      <xdr:row>17</xdr:row>
      <xdr:rowOff>0</xdr:rowOff>
    </xdr:to>
    <xdr:graphicFrame macro="">
      <xdr:nvGraphicFramePr>
        <xdr:cNvPr id="2" name="Chart 1">
          <a:extLst>
            <a:ext uri="{FF2B5EF4-FFF2-40B4-BE49-F238E27FC236}">
              <a16:creationId xmlns:a16="http://schemas.microsoft.com/office/drawing/2014/main" id="{E505DF22-980C-4963-91F9-4CF54E922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320040</xdr:colOff>
      <xdr:row>5</xdr:row>
      <xdr:rowOff>60960</xdr:rowOff>
    </xdr:from>
    <xdr:to>
      <xdr:col>31</xdr:col>
      <xdr:colOff>76200</xdr:colOff>
      <xdr:row>11</xdr:row>
      <xdr:rowOff>129540</xdr:rowOff>
    </xdr:to>
    <xdr:sp macro="" textlink="">
      <xdr:nvSpPr>
        <xdr:cNvPr id="3" name="TextBox 2">
          <a:extLst>
            <a:ext uri="{FF2B5EF4-FFF2-40B4-BE49-F238E27FC236}">
              <a16:creationId xmlns:a16="http://schemas.microsoft.com/office/drawing/2014/main" id="{3942AA2D-6369-46EF-93D3-3536DB6DE22A}"/>
            </a:ext>
          </a:extLst>
        </xdr:cNvPr>
        <xdr:cNvSpPr txBox="1"/>
      </xdr:nvSpPr>
      <xdr:spPr>
        <a:xfrm>
          <a:off x="9852660" y="975360"/>
          <a:ext cx="1630680" cy="1165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First Step is to visualize the data. Here, I compared supply vs. Demand over time. Most of the time, Supply</a:t>
          </a:r>
          <a:r>
            <a:rPr lang="en-US" sz="1100" baseline="0"/>
            <a:t> &gt; Demand</a:t>
          </a:r>
          <a:endParaRPr lang="en-US" sz="1100"/>
        </a:p>
      </xdr:txBody>
    </xdr:sp>
    <xdr:clientData/>
  </xdr:twoCellAnchor>
  <xdr:twoCellAnchor>
    <xdr:from>
      <xdr:col>29</xdr:col>
      <xdr:colOff>0</xdr:colOff>
      <xdr:row>19</xdr:row>
      <xdr:rowOff>0</xdr:rowOff>
    </xdr:from>
    <xdr:to>
      <xdr:col>31</xdr:col>
      <xdr:colOff>381000</xdr:colOff>
      <xdr:row>28</xdr:row>
      <xdr:rowOff>175260</xdr:rowOff>
    </xdr:to>
    <xdr:sp macro="" textlink="">
      <xdr:nvSpPr>
        <xdr:cNvPr id="5" name="TextBox 4">
          <a:extLst>
            <a:ext uri="{FF2B5EF4-FFF2-40B4-BE49-F238E27FC236}">
              <a16:creationId xmlns:a16="http://schemas.microsoft.com/office/drawing/2014/main" id="{4FE9DC81-53D5-462E-9855-1F9E85CB287B}"/>
            </a:ext>
          </a:extLst>
        </xdr:cNvPr>
        <xdr:cNvSpPr txBox="1"/>
      </xdr:nvSpPr>
      <xdr:spPr>
        <a:xfrm>
          <a:off x="15460980" y="3474720"/>
          <a:ext cx="163068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help me understand the data better, I wanted to see how average</a:t>
          </a:r>
          <a:r>
            <a:rPr lang="en-US" sz="1100" baseline="0"/>
            <a:t> demand shifts if the bread is on sale or not. Demand changes by around 13 loaves when the item is on sale. How does he decide to go on sale or not?</a:t>
          </a:r>
          <a:endParaRPr lang="en-US" sz="1100"/>
        </a:p>
      </xdr:txBody>
    </xdr:sp>
    <xdr:clientData/>
  </xdr:twoCellAnchor>
  <xdr:twoCellAnchor>
    <xdr:from>
      <xdr:col>29</xdr:col>
      <xdr:colOff>0</xdr:colOff>
      <xdr:row>37</xdr:row>
      <xdr:rowOff>0</xdr:rowOff>
    </xdr:from>
    <xdr:to>
      <xdr:col>31</xdr:col>
      <xdr:colOff>381000</xdr:colOff>
      <xdr:row>46</xdr:row>
      <xdr:rowOff>175260</xdr:rowOff>
    </xdr:to>
    <xdr:sp macro="" textlink="">
      <xdr:nvSpPr>
        <xdr:cNvPr id="9" name="TextBox 8">
          <a:extLst>
            <a:ext uri="{FF2B5EF4-FFF2-40B4-BE49-F238E27FC236}">
              <a16:creationId xmlns:a16="http://schemas.microsoft.com/office/drawing/2014/main" id="{46D9B2D2-74CA-4385-A8C4-1CECFE99CAA3}"/>
            </a:ext>
          </a:extLst>
        </xdr:cNvPr>
        <xdr:cNvSpPr txBox="1"/>
      </xdr:nvSpPr>
      <xdr:spPr>
        <a:xfrm>
          <a:off x="15460980" y="6766560"/>
          <a:ext cx="163068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it seems that Howie's Bakery</a:t>
          </a:r>
          <a:r>
            <a:rPr lang="en-US" sz="1100" baseline="0"/>
            <a:t> has some idea of when they are going on sale, as the average supply is greater on days when they are on sale. </a:t>
          </a:r>
          <a:endParaRPr lang="en-US" sz="1100"/>
        </a:p>
      </xdr:txBody>
    </xdr:sp>
    <xdr:clientData/>
  </xdr:twoCellAnchor>
  <xdr:twoCellAnchor>
    <xdr:from>
      <xdr:col>21</xdr:col>
      <xdr:colOff>0</xdr:colOff>
      <xdr:row>79</xdr:row>
      <xdr:rowOff>0</xdr:rowOff>
    </xdr:from>
    <xdr:to>
      <xdr:col>30</xdr:col>
      <xdr:colOff>38100</xdr:colOff>
      <xdr:row>94</xdr:row>
      <xdr:rowOff>0</xdr:rowOff>
    </xdr:to>
    <xdr:graphicFrame macro="">
      <xdr:nvGraphicFramePr>
        <xdr:cNvPr id="13" name="Chart 12">
          <a:extLst>
            <a:ext uri="{FF2B5EF4-FFF2-40B4-BE49-F238E27FC236}">
              <a16:creationId xmlns:a16="http://schemas.microsoft.com/office/drawing/2014/main" id="{F17F2EFD-E6C9-4556-A6D8-7EC05195D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251460</xdr:colOff>
      <xdr:row>92</xdr:row>
      <xdr:rowOff>99060</xdr:rowOff>
    </xdr:from>
    <xdr:to>
      <xdr:col>33</xdr:col>
      <xdr:colOff>571500</xdr:colOff>
      <xdr:row>106</xdr:row>
      <xdr:rowOff>45720</xdr:rowOff>
    </xdr:to>
    <xdr:sp macro="" textlink="">
      <xdr:nvSpPr>
        <xdr:cNvPr id="16" name="TextBox 15">
          <a:extLst>
            <a:ext uri="{FF2B5EF4-FFF2-40B4-BE49-F238E27FC236}">
              <a16:creationId xmlns:a16="http://schemas.microsoft.com/office/drawing/2014/main" id="{0D06592E-E30F-43C0-817E-6E170F2EA358}"/>
            </a:ext>
          </a:extLst>
        </xdr:cNvPr>
        <xdr:cNvSpPr txBox="1"/>
      </xdr:nvSpPr>
      <xdr:spPr>
        <a:xfrm>
          <a:off x="25725120" y="16977360"/>
          <a:ext cx="2606040" cy="2506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Based off the line charts, the forecasted demand looks more on par with actual demand. The average</a:t>
          </a:r>
          <a:r>
            <a:rPr lang="en-US" sz="1100" baseline="0"/>
            <a:t> absolute value per day is less using forecasting model as well.</a:t>
          </a:r>
        </a:p>
        <a:p>
          <a:r>
            <a:rPr lang="en-US" sz="1100" baseline="0"/>
            <a:t>Overall, using the forecasted demand is right in line with actual demand. The average supply- the average forecasted demand and the average supply- average actual demand are only .01 off. Moving forward, I would use the forecasted demand to lower the supply slightly while still account for randomness. On aveage, I would suggest produce five less loafs per day, and use the model to determine the estimated demand for the day.</a:t>
          </a:r>
          <a:endParaRPr lang="en-US" sz="1100"/>
        </a:p>
      </xdr:txBody>
    </xdr:sp>
    <xdr:clientData/>
  </xdr:twoCellAnchor>
  <xdr:twoCellAnchor>
    <xdr:from>
      <xdr:col>21</xdr:col>
      <xdr:colOff>0</xdr:colOff>
      <xdr:row>95</xdr:row>
      <xdr:rowOff>72390</xdr:rowOff>
    </xdr:from>
    <xdr:to>
      <xdr:col>30</xdr:col>
      <xdr:colOff>45720</xdr:colOff>
      <xdr:row>111</xdr:row>
      <xdr:rowOff>7620</xdr:rowOff>
    </xdr:to>
    <xdr:graphicFrame macro="">
      <xdr:nvGraphicFramePr>
        <xdr:cNvPr id="18" name="Chart 17">
          <a:extLst>
            <a:ext uri="{FF2B5EF4-FFF2-40B4-BE49-F238E27FC236}">
              <a16:creationId xmlns:a16="http://schemas.microsoft.com/office/drawing/2014/main" id="{22EA73FA-608A-4751-A210-ABE3C79512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38100</xdr:colOff>
      <xdr:row>17</xdr:row>
      <xdr:rowOff>167640</xdr:rowOff>
    </xdr:from>
    <xdr:to>
      <xdr:col>27</xdr:col>
      <xdr:colOff>251460</xdr:colOff>
      <xdr:row>32</xdr:row>
      <xdr:rowOff>167640</xdr:rowOff>
    </xdr:to>
    <xdr:graphicFrame macro="">
      <xdr:nvGraphicFramePr>
        <xdr:cNvPr id="20" name="Chart 19">
          <a:extLst>
            <a:ext uri="{FF2B5EF4-FFF2-40B4-BE49-F238E27FC236}">
              <a16:creationId xmlns:a16="http://schemas.microsoft.com/office/drawing/2014/main" id="{D2EB95CB-912A-4972-953B-126991AA68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0</xdr:colOff>
      <xdr:row>35</xdr:row>
      <xdr:rowOff>0</xdr:rowOff>
    </xdr:from>
    <xdr:to>
      <xdr:col>27</xdr:col>
      <xdr:colOff>213360</xdr:colOff>
      <xdr:row>50</xdr:row>
      <xdr:rowOff>0</xdr:rowOff>
    </xdr:to>
    <xdr:graphicFrame macro="">
      <xdr:nvGraphicFramePr>
        <xdr:cNvPr id="22" name="Chart 21">
          <a:extLst>
            <a:ext uri="{FF2B5EF4-FFF2-40B4-BE49-F238E27FC236}">
              <a16:creationId xmlns:a16="http://schemas.microsoft.com/office/drawing/2014/main" id="{0AFC6A91-1529-427C-B0A1-26A17A7A0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304800</xdr:colOff>
      <xdr:row>107</xdr:row>
      <xdr:rowOff>91440</xdr:rowOff>
    </xdr:from>
    <xdr:to>
      <xdr:col>34</xdr:col>
      <xdr:colOff>0</xdr:colOff>
      <xdr:row>124</xdr:row>
      <xdr:rowOff>121920</xdr:rowOff>
    </xdr:to>
    <xdr:sp macro="" textlink="">
      <xdr:nvSpPr>
        <xdr:cNvPr id="23" name="TextBox 22">
          <a:extLst>
            <a:ext uri="{FF2B5EF4-FFF2-40B4-BE49-F238E27FC236}">
              <a16:creationId xmlns:a16="http://schemas.microsoft.com/office/drawing/2014/main" id="{0C64F167-C8B4-4ECA-867A-92698FCC5631}"/>
            </a:ext>
          </a:extLst>
        </xdr:cNvPr>
        <xdr:cNvSpPr txBox="1"/>
      </xdr:nvSpPr>
      <xdr:spPr>
        <a:xfrm>
          <a:off x="30495240" y="19712940"/>
          <a:ext cx="2606040" cy="3139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It would be useful if the bakery established and knew before hand whether they</a:t>
          </a:r>
          <a:r>
            <a:rPr lang="en-US" sz="1100" baseline="0"/>
            <a:t> were going to have a sale or not. This would allow for better regression and knowledge based on the day and based on if there is a sale how many loaves that they need. Since the sale is so random, it leaves room for error in the regression. I would ask Howie how he determines when he is going to have a sale. I would also suggest that he has sales Monday-Wednesday, as it seems that this is his lowest selling day.</a:t>
          </a:r>
        </a:p>
        <a:p>
          <a:endParaRPr lang="en-US" sz="1100" baseline="0"/>
        </a:p>
        <a:p>
          <a:r>
            <a:rPr lang="en-US" sz="1100" baseline="0"/>
            <a:t>This information is not necessarily necessary in forecasting, but would vastly improve the accuracy of the forecast.</a:t>
          </a:r>
          <a:endParaRPr lang="en-US" sz="1100"/>
        </a:p>
      </xdr:txBody>
    </xdr:sp>
    <xdr:clientData/>
  </xdr:twoCellAnchor>
  <xdr:twoCellAnchor>
    <xdr:from>
      <xdr:col>29</xdr:col>
      <xdr:colOff>350520</xdr:colOff>
      <xdr:row>63</xdr:row>
      <xdr:rowOff>160020</xdr:rowOff>
    </xdr:from>
    <xdr:to>
      <xdr:col>32</xdr:col>
      <xdr:colOff>601980</xdr:colOff>
      <xdr:row>70</xdr:row>
      <xdr:rowOff>175260</xdr:rowOff>
    </xdr:to>
    <xdr:sp macro="" textlink="">
      <xdr:nvSpPr>
        <xdr:cNvPr id="24" name="TextBox 23">
          <a:extLst>
            <a:ext uri="{FF2B5EF4-FFF2-40B4-BE49-F238E27FC236}">
              <a16:creationId xmlns:a16="http://schemas.microsoft.com/office/drawing/2014/main" id="{F43B58BD-09C6-4F47-9E02-37C82A6C34B5}"/>
            </a:ext>
          </a:extLst>
        </xdr:cNvPr>
        <xdr:cNvSpPr txBox="1"/>
      </xdr:nvSpPr>
      <xdr:spPr>
        <a:xfrm>
          <a:off x="31112460" y="11711940"/>
          <a:ext cx="3360420" cy="1310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ran the regression a first time, and</a:t>
          </a:r>
          <a:r>
            <a:rPr lang="en-US" sz="1100" baseline="0"/>
            <a:t> the P Value was greater then .05. for Friday. I reran it without including Friday variable in the analysis. This slightly increased accuracy of the model.</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83820</xdr:colOff>
      <xdr:row>2</xdr:row>
      <xdr:rowOff>167640</xdr:rowOff>
    </xdr:from>
    <xdr:to>
      <xdr:col>21</xdr:col>
      <xdr:colOff>594360</xdr:colOff>
      <xdr:row>7</xdr:row>
      <xdr:rowOff>0</xdr:rowOff>
    </xdr:to>
    <xdr:sp macro="" textlink="">
      <xdr:nvSpPr>
        <xdr:cNvPr id="2" name="TextBox 1">
          <a:extLst>
            <a:ext uri="{FF2B5EF4-FFF2-40B4-BE49-F238E27FC236}">
              <a16:creationId xmlns:a16="http://schemas.microsoft.com/office/drawing/2014/main" id="{05374750-D077-4A1F-8F00-81D9C869374A}"/>
            </a:ext>
          </a:extLst>
        </xdr:cNvPr>
        <xdr:cNvSpPr txBox="1"/>
      </xdr:nvSpPr>
      <xdr:spPr>
        <a:xfrm>
          <a:off x="11978640" y="533400"/>
          <a:ext cx="24993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First thing I wanted to do</a:t>
          </a:r>
          <a:r>
            <a:rPr lang="en-US" sz="1100" baseline="0"/>
            <a:t> was visualize averages for binary variables. Graphs shown below.</a:t>
          </a:r>
          <a:endParaRPr lang="en-US" sz="1100"/>
        </a:p>
      </xdr:txBody>
    </xdr:sp>
    <xdr:clientData/>
  </xdr:twoCellAnchor>
  <xdr:twoCellAnchor>
    <xdr:from>
      <xdr:col>14</xdr:col>
      <xdr:colOff>556260</xdr:colOff>
      <xdr:row>8</xdr:row>
      <xdr:rowOff>114300</xdr:rowOff>
    </xdr:from>
    <xdr:to>
      <xdr:col>21</xdr:col>
      <xdr:colOff>487680</xdr:colOff>
      <xdr:row>23</xdr:row>
      <xdr:rowOff>114300</xdr:rowOff>
    </xdr:to>
    <xdr:graphicFrame macro="">
      <xdr:nvGraphicFramePr>
        <xdr:cNvPr id="4" name="Chart 3">
          <a:extLst>
            <a:ext uri="{FF2B5EF4-FFF2-40B4-BE49-F238E27FC236}">
              <a16:creationId xmlns:a16="http://schemas.microsoft.com/office/drawing/2014/main" id="{C4BA115A-854B-4985-BE92-A16071A43D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0</xdr:colOff>
      <xdr:row>13</xdr:row>
      <xdr:rowOff>0</xdr:rowOff>
    </xdr:from>
    <xdr:to>
      <xdr:col>25</xdr:col>
      <xdr:colOff>510540</xdr:colOff>
      <xdr:row>17</xdr:row>
      <xdr:rowOff>15240</xdr:rowOff>
    </xdr:to>
    <xdr:sp macro="" textlink="">
      <xdr:nvSpPr>
        <xdr:cNvPr id="6" name="TextBox 5">
          <a:extLst>
            <a:ext uri="{FF2B5EF4-FFF2-40B4-BE49-F238E27FC236}">
              <a16:creationId xmlns:a16="http://schemas.microsoft.com/office/drawing/2014/main" id="{55FF860D-004E-405D-98E5-B9C0F748CB3E}"/>
            </a:ext>
          </a:extLst>
        </xdr:cNvPr>
        <xdr:cNvSpPr txBox="1"/>
      </xdr:nvSpPr>
      <xdr:spPr>
        <a:xfrm>
          <a:off x="14546580" y="2377440"/>
          <a:ext cx="24993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More people are likely to come in on a staff payday.</a:t>
          </a:r>
        </a:p>
      </xdr:txBody>
    </xdr:sp>
    <xdr:clientData/>
  </xdr:twoCellAnchor>
  <xdr:twoCellAnchor>
    <xdr:from>
      <xdr:col>14</xdr:col>
      <xdr:colOff>0</xdr:colOff>
      <xdr:row>26</xdr:row>
      <xdr:rowOff>0</xdr:rowOff>
    </xdr:from>
    <xdr:to>
      <xdr:col>20</xdr:col>
      <xdr:colOff>594360</xdr:colOff>
      <xdr:row>41</xdr:row>
      <xdr:rowOff>0</xdr:rowOff>
    </xdr:to>
    <xdr:graphicFrame macro="">
      <xdr:nvGraphicFramePr>
        <xdr:cNvPr id="9" name="Chart 8">
          <a:extLst>
            <a:ext uri="{FF2B5EF4-FFF2-40B4-BE49-F238E27FC236}">
              <a16:creationId xmlns:a16="http://schemas.microsoft.com/office/drawing/2014/main" id="{32384F9C-663A-43F3-BAFF-F83B4D8582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0</xdr:colOff>
      <xdr:row>27</xdr:row>
      <xdr:rowOff>0</xdr:rowOff>
    </xdr:from>
    <xdr:to>
      <xdr:col>25</xdr:col>
      <xdr:colOff>510540</xdr:colOff>
      <xdr:row>31</xdr:row>
      <xdr:rowOff>15240</xdr:rowOff>
    </xdr:to>
    <xdr:sp macro="" textlink="">
      <xdr:nvSpPr>
        <xdr:cNvPr id="10" name="TextBox 9">
          <a:extLst>
            <a:ext uri="{FF2B5EF4-FFF2-40B4-BE49-F238E27FC236}">
              <a16:creationId xmlns:a16="http://schemas.microsoft.com/office/drawing/2014/main" id="{4AC10ABC-D29B-4516-B0CB-9F518B5D830A}"/>
            </a:ext>
          </a:extLst>
        </xdr:cNvPr>
        <xdr:cNvSpPr txBox="1"/>
      </xdr:nvSpPr>
      <xdr:spPr>
        <a:xfrm>
          <a:off x="14546580" y="4937760"/>
          <a:ext cx="24993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More people are likely to come in on a faculty payday.</a:t>
          </a:r>
        </a:p>
      </xdr:txBody>
    </xdr:sp>
    <xdr:clientData/>
  </xdr:twoCellAnchor>
  <xdr:twoCellAnchor>
    <xdr:from>
      <xdr:col>14</xdr:col>
      <xdr:colOff>0</xdr:colOff>
      <xdr:row>43</xdr:row>
      <xdr:rowOff>0</xdr:rowOff>
    </xdr:from>
    <xdr:to>
      <xdr:col>20</xdr:col>
      <xdr:colOff>594360</xdr:colOff>
      <xdr:row>58</xdr:row>
      <xdr:rowOff>0</xdr:rowOff>
    </xdr:to>
    <xdr:graphicFrame macro="">
      <xdr:nvGraphicFramePr>
        <xdr:cNvPr id="12" name="Chart 11">
          <a:extLst>
            <a:ext uri="{FF2B5EF4-FFF2-40B4-BE49-F238E27FC236}">
              <a16:creationId xmlns:a16="http://schemas.microsoft.com/office/drawing/2014/main" id="{A329AE63-47E3-418A-8285-B34FAF15C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44</xdr:row>
      <xdr:rowOff>0</xdr:rowOff>
    </xdr:from>
    <xdr:to>
      <xdr:col>25</xdr:col>
      <xdr:colOff>510540</xdr:colOff>
      <xdr:row>48</xdr:row>
      <xdr:rowOff>15240</xdr:rowOff>
    </xdr:to>
    <xdr:sp macro="" textlink="">
      <xdr:nvSpPr>
        <xdr:cNvPr id="13" name="TextBox 12">
          <a:extLst>
            <a:ext uri="{FF2B5EF4-FFF2-40B4-BE49-F238E27FC236}">
              <a16:creationId xmlns:a16="http://schemas.microsoft.com/office/drawing/2014/main" id="{99EDA5C2-B408-46A9-863C-AE289E0CA8EC}"/>
            </a:ext>
          </a:extLst>
        </xdr:cNvPr>
        <xdr:cNvSpPr txBox="1"/>
      </xdr:nvSpPr>
      <xdr:spPr>
        <a:xfrm>
          <a:off x="14546580" y="8046720"/>
          <a:ext cx="24993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More people are likely to come before or after a holiday.</a:t>
          </a:r>
        </a:p>
      </xdr:txBody>
    </xdr:sp>
    <xdr:clientData/>
  </xdr:twoCellAnchor>
  <xdr:twoCellAnchor>
    <xdr:from>
      <xdr:col>14</xdr:col>
      <xdr:colOff>0</xdr:colOff>
      <xdr:row>60</xdr:row>
      <xdr:rowOff>0</xdr:rowOff>
    </xdr:from>
    <xdr:to>
      <xdr:col>20</xdr:col>
      <xdr:colOff>594360</xdr:colOff>
      <xdr:row>75</xdr:row>
      <xdr:rowOff>0</xdr:rowOff>
    </xdr:to>
    <xdr:graphicFrame macro="">
      <xdr:nvGraphicFramePr>
        <xdr:cNvPr id="15" name="Chart 14">
          <a:extLst>
            <a:ext uri="{FF2B5EF4-FFF2-40B4-BE49-F238E27FC236}">
              <a16:creationId xmlns:a16="http://schemas.microsoft.com/office/drawing/2014/main" id="{ACB82152-79DC-4192-B2A6-CD96A89D3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0</xdr:colOff>
      <xdr:row>62</xdr:row>
      <xdr:rowOff>0</xdr:rowOff>
    </xdr:from>
    <xdr:to>
      <xdr:col>25</xdr:col>
      <xdr:colOff>510540</xdr:colOff>
      <xdr:row>66</xdr:row>
      <xdr:rowOff>15240</xdr:rowOff>
    </xdr:to>
    <xdr:sp macro="" textlink="">
      <xdr:nvSpPr>
        <xdr:cNvPr id="16" name="TextBox 15">
          <a:extLst>
            <a:ext uri="{FF2B5EF4-FFF2-40B4-BE49-F238E27FC236}">
              <a16:creationId xmlns:a16="http://schemas.microsoft.com/office/drawing/2014/main" id="{B99E1D72-6DD3-4791-8921-FB82130EEF51}"/>
            </a:ext>
          </a:extLst>
        </xdr:cNvPr>
        <xdr:cNvSpPr txBox="1"/>
      </xdr:nvSpPr>
      <xdr:spPr>
        <a:xfrm>
          <a:off x="14546580" y="11338560"/>
          <a:ext cx="24993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Highest attendance is by far on Mondays.</a:t>
          </a:r>
          <a:r>
            <a:rPr lang="en-US" sz="1100" baseline="0"/>
            <a:t> The closer to the weekend, the more likely individuals will come in</a:t>
          </a:r>
          <a:r>
            <a:rPr lang="en-US" sz="1100"/>
            <a:t>.</a:t>
          </a:r>
        </a:p>
      </xdr:txBody>
    </xdr:sp>
    <xdr:clientData/>
  </xdr:twoCellAnchor>
  <xdr:twoCellAnchor>
    <xdr:from>
      <xdr:col>14</xdr:col>
      <xdr:colOff>91440</xdr:colOff>
      <xdr:row>75</xdr:row>
      <xdr:rowOff>167640</xdr:rowOff>
    </xdr:from>
    <xdr:to>
      <xdr:col>23</xdr:col>
      <xdr:colOff>327660</xdr:colOff>
      <xdr:row>94</xdr:row>
      <xdr:rowOff>76200</xdr:rowOff>
    </xdr:to>
    <xdr:graphicFrame macro="">
      <xdr:nvGraphicFramePr>
        <xdr:cNvPr id="18" name="Chart 17">
          <a:extLst>
            <a:ext uri="{FF2B5EF4-FFF2-40B4-BE49-F238E27FC236}">
              <a16:creationId xmlns:a16="http://schemas.microsoft.com/office/drawing/2014/main" id="{2682E6AC-57C4-4A74-B07D-0F63BE44CA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0</xdr:colOff>
      <xdr:row>78</xdr:row>
      <xdr:rowOff>0</xdr:rowOff>
    </xdr:from>
    <xdr:to>
      <xdr:col>28</xdr:col>
      <xdr:colOff>510540</xdr:colOff>
      <xdr:row>84</xdr:row>
      <xdr:rowOff>60960</xdr:rowOff>
    </xdr:to>
    <xdr:sp macro="" textlink="">
      <xdr:nvSpPr>
        <xdr:cNvPr id="19" name="TextBox 18">
          <a:extLst>
            <a:ext uri="{FF2B5EF4-FFF2-40B4-BE49-F238E27FC236}">
              <a16:creationId xmlns:a16="http://schemas.microsoft.com/office/drawing/2014/main" id="{AF50EC35-B93C-4FAD-B5C9-EEF7A405404B}"/>
            </a:ext>
          </a:extLst>
        </xdr:cNvPr>
        <xdr:cNvSpPr txBox="1"/>
      </xdr:nvSpPr>
      <xdr:spPr>
        <a:xfrm>
          <a:off x="16863060" y="14264640"/>
          <a:ext cx="2499360" cy="1158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then ran a 5 step simple moving average.</a:t>
          </a:r>
          <a:r>
            <a:rPr lang="en-US" sz="1100" baseline="0"/>
            <a:t> I accounted for this because the work week has five days. The moving average avoids randomness that the actual results are supplied with.</a:t>
          </a:r>
          <a:endParaRPr lang="en-US" sz="1100"/>
        </a:p>
      </xdr:txBody>
    </xdr:sp>
    <xdr:clientData/>
  </xdr:twoCellAnchor>
  <xdr:twoCellAnchor>
    <xdr:from>
      <xdr:col>15</xdr:col>
      <xdr:colOff>7620</xdr:colOff>
      <xdr:row>108</xdr:row>
      <xdr:rowOff>144780</xdr:rowOff>
    </xdr:from>
    <xdr:to>
      <xdr:col>21</xdr:col>
      <xdr:colOff>601980</xdr:colOff>
      <xdr:row>123</xdr:row>
      <xdr:rowOff>144780</xdr:rowOff>
    </xdr:to>
    <xdr:graphicFrame macro="">
      <xdr:nvGraphicFramePr>
        <xdr:cNvPr id="21" name="Chart 20">
          <a:extLst>
            <a:ext uri="{FF2B5EF4-FFF2-40B4-BE49-F238E27FC236}">
              <a16:creationId xmlns:a16="http://schemas.microsoft.com/office/drawing/2014/main" id="{DE0EFECE-122F-484D-B450-F8690E92E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419100</xdr:colOff>
      <xdr:row>113</xdr:row>
      <xdr:rowOff>160020</xdr:rowOff>
    </xdr:from>
    <xdr:to>
      <xdr:col>26</xdr:col>
      <xdr:colOff>266700</xdr:colOff>
      <xdr:row>120</xdr:row>
      <xdr:rowOff>38100</xdr:rowOff>
    </xdr:to>
    <xdr:sp macro="" textlink="">
      <xdr:nvSpPr>
        <xdr:cNvPr id="22" name="TextBox 21">
          <a:extLst>
            <a:ext uri="{FF2B5EF4-FFF2-40B4-BE49-F238E27FC236}">
              <a16:creationId xmlns:a16="http://schemas.microsoft.com/office/drawing/2014/main" id="{56D146EC-A8E9-4A24-9DA9-F89A2B62F949}"/>
            </a:ext>
          </a:extLst>
        </xdr:cNvPr>
        <xdr:cNvSpPr txBox="1"/>
      </xdr:nvSpPr>
      <xdr:spPr>
        <a:xfrm>
          <a:off x="25077420" y="20825460"/>
          <a:ext cx="2499360" cy="1158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then ran a 5 step simple moving average.</a:t>
          </a:r>
          <a:r>
            <a:rPr lang="en-US" sz="1100" baseline="0"/>
            <a:t> I accounted for this because the work week has five days. The moving average avoids randomness that the actual results are supplied with.</a:t>
          </a:r>
          <a:endParaRPr lang="en-US" sz="1100"/>
        </a:p>
      </xdr:txBody>
    </xdr:sp>
    <xdr:clientData/>
  </xdr:twoCellAnchor>
  <xdr:twoCellAnchor>
    <xdr:from>
      <xdr:col>20</xdr:col>
      <xdr:colOff>0</xdr:colOff>
      <xdr:row>97</xdr:row>
      <xdr:rowOff>0</xdr:rowOff>
    </xdr:from>
    <xdr:to>
      <xdr:col>23</xdr:col>
      <xdr:colOff>510540</xdr:colOff>
      <xdr:row>103</xdr:row>
      <xdr:rowOff>60960</xdr:rowOff>
    </xdr:to>
    <xdr:sp macro="" textlink="">
      <xdr:nvSpPr>
        <xdr:cNvPr id="23" name="TextBox 22">
          <a:extLst>
            <a:ext uri="{FF2B5EF4-FFF2-40B4-BE49-F238E27FC236}">
              <a16:creationId xmlns:a16="http://schemas.microsoft.com/office/drawing/2014/main" id="{3EB355A2-A70F-45CA-82E2-203B6BEF7E3B}"/>
            </a:ext>
          </a:extLst>
        </xdr:cNvPr>
        <xdr:cNvSpPr txBox="1"/>
      </xdr:nvSpPr>
      <xdr:spPr>
        <a:xfrm>
          <a:off x="23332440" y="17739360"/>
          <a:ext cx="2499360" cy="1158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the left is the Mean Absolute Error, Root Mean Square Error and the Mean Absolute Percentage Error for the moving average</a:t>
          </a:r>
        </a:p>
      </xdr:txBody>
    </xdr:sp>
    <xdr:clientData/>
  </xdr:twoCellAnchor>
  <xdr:twoCellAnchor>
    <xdr:from>
      <xdr:col>15</xdr:col>
      <xdr:colOff>167640</xdr:colOff>
      <xdr:row>124</xdr:row>
      <xdr:rowOff>167640</xdr:rowOff>
    </xdr:from>
    <xdr:to>
      <xdr:col>21</xdr:col>
      <xdr:colOff>624840</xdr:colOff>
      <xdr:row>139</xdr:row>
      <xdr:rowOff>167640</xdr:rowOff>
    </xdr:to>
    <xdr:graphicFrame macro="">
      <xdr:nvGraphicFramePr>
        <xdr:cNvPr id="25" name="Chart 24">
          <a:extLst>
            <a:ext uri="{FF2B5EF4-FFF2-40B4-BE49-F238E27FC236}">
              <a16:creationId xmlns:a16="http://schemas.microsoft.com/office/drawing/2014/main" id="{C6CFC2A4-AFA9-4434-A9E2-621D340E7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0</xdr:colOff>
      <xdr:row>128</xdr:row>
      <xdr:rowOff>0</xdr:rowOff>
    </xdr:from>
    <xdr:to>
      <xdr:col>26</xdr:col>
      <xdr:colOff>510540</xdr:colOff>
      <xdr:row>134</xdr:row>
      <xdr:rowOff>60960</xdr:rowOff>
    </xdr:to>
    <xdr:sp macro="" textlink="">
      <xdr:nvSpPr>
        <xdr:cNvPr id="26" name="TextBox 25">
          <a:extLst>
            <a:ext uri="{FF2B5EF4-FFF2-40B4-BE49-F238E27FC236}">
              <a16:creationId xmlns:a16="http://schemas.microsoft.com/office/drawing/2014/main" id="{CB7B241A-314D-4CAB-9DEF-AB308A8CA6A6}"/>
            </a:ext>
          </a:extLst>
        </xdr:cNvPr>
        <xdr:cNvSpPr txBox="1"/>
      </xdr:nvSpPr>
      <xdr:spPr>
        <a:xfrm>
          <a:off x="25709880" y="23408640"/>
          <a:ext cx="2499360" cy="11582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Similar to the 5 step moving average results, the exponential smoothing results do not account for</a:t>
          </a:r>
          <a:r>
            <a:rPr lang="en-US" sz="1100" baseline="0"/>
            <a:t> the randomness of the actual data. It falls in a similar line to the moving average</a:t>
          </a:r>
          <a:endParaRPr lang="en-US" sz="1100"/>
        </a:p>
      </xdr:txBody>
    </xdr:sp>
    <xdr:clientData/>
  </xdr:twoCellAnchor>
  <xdr:twoCellAnchor>
    <xdr:from>
      <xdr:col>21</xdr:col>
      <xdr:colOff>0</xdr:colOff>
      <xdr:row>144</xdr:row>
      <xdr:rowOff>0</xdr:rowOff>
    </xdr:from>
    <xdr:to>
      <xdr:col>24</xdr:col>
      <xdr:colOff>510540</xdr:colOff>
      <xdr:row>166</xdr:row>
      <xdr:rowOff>167640</xdr:rowOff>
    </xdr:to>
    <xdr:sp macro="" textlink="">
      <xdr:nvSpPr>
        <xdr:cNvPr id="27" name="TextBox 26">
          <a:extLst>
            <a:ext uri="{FF2B5EF4-FFF2-40B4-BE49-F238E27FC236}">
              <a16:creationId xmlns:a16="http://schemas.microsoft.com/office/drawing/2014/main" id="{393B388C-ABB1-4C66-81EE-5E9B6C89C6E9}"/>
            </a:ext>
          </a:extLst>
        </xdr:cNvPr>
        <xdr:cNvSpPr txBox="1"/>
      </xdr:nvSpPr>
      <xdr:spPr>
        <a:xfrm>
          <a:off x="26578560" y="26334720"/>
          <a:ext cx="2499360" cy="419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comparing</a:t>
          </a:r>
          <a:r>
            <a:rPr lang="en-US" sz="1100" baseline="0"/>
            <a:t> the MSE, RMSE and the MEan absolute percentage error, we find that the moving average throughout all the data is more successful at predicting the number of staff that will come in that day.</a:t>
          </a:r>
        </a:p>
        <a:p>
          <a:endParaRPr lang="en-US" sz="1100" baseline="0"/>
        </a:p>
        <a:p>
          <a:r>
            <a:rPr lang="en-US" sz="1100"/>
            <a:t>I thought this was odd and compared the Mean Absolute Percentage Error in the month of December, and the difference is not</a:t>
          </a:r>
          <a:r>
            <a:rPr lang="en-US" sz="1100" baseline="0"/>
            <a:t> significant even in the later months, meaning that I would suggest using the 5 step moving average to predict my results.</a:t>
          </a:r>
        </a:p>
        <a:p>
          <a:endParaRPr lang="en-US" sz="1100"/>
        </a:p>
        <a:p>
          <a:r>
            <a:rPr lang="en-US" sz="1100"/>
            <a:t>I would also recommend having stated paydays come up in the system, so the team can better predict the number of people that will come in. Equally, acknowleding the holiday rush and increasing space around</a:t>
          </a:r>
          <a:r>
            <a:rPr lang="en-US" sz="1100" baseline="0"/>
            <a:t> the holidays will allow for the best results.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149E9-90DA-4EDC-A748-0B1C16EE5670}">
  <dimension ref="B3:H18"/>
  <sheetViews>
    <sheetView showGridLines="0" tabSelected="1" topLeftCell="A2" workbookViewId="0">
      <selection activeCell="C19" sqref="C19"/>
    </sheetView>
  </sheetViews>
  <sheetFormatPr defaultRowHeight="14.4" x14ac:dyDescent="0.3"/>
  <sheetData>
    <row r="3" spans="2:8" ht="15" thickBot="1" x14ac:dyDescent="0.35"/>
    <row r="4" spans="2:8" x14ac:dyDescent="0.3">
      <c r="B4" s="27" t="s">
        <v>50</v>
      </c>
      <c r="C4" s="28"/>
      <c r="D4" s="28"/>
      <c r="E4" s="28"/>
      <c r="F4" s="28"/>
      <c r="G4" s="28"/>
      <c r="H4" s="29"/>
    </row>
    <row r="5" spans="2:8" x14ac:dyDescent="0.3">
      <c r="B5" s="30"/>
      <c r="C5" s="31"/>
      <c r="D5" s="31"/>
      <c r="E5" s="31"/>
      <c r="F5" s="31"/>
      <c r="G5" s="31"/>
      <c r="H5" s="32"/>
    </row>
    <row r="6" spans="2:8" x14ac:dyDescent="0.3">
      <c r="B6" s="21" t="s">
        <v>53</v>
      </c>
      <c r="C6" s="22"/>
      <c r="D6" s="22"/>
      <c r="E6" s="22"/>
      <c r="F6" s="22"/>
      <c r="G6" s="22"/>
      <c r="H6" s="23"/>
    </row>
    <row r="7" spans="2:8" x14ac:dyDescent="0.3">
      <c r="B7" s="21"/>
      <c r="C7" s="22"/>
      <c r="D7" s="22"/>
      <c r="E7" s="22"/>
      <c r="F7" s="22"/>
      <c r="G7" s="22"/>
      <c r="H7" s="23"/>
    </row>
    <row r="8" spans="2:8" ht="15" thickBot="1" x14ac:dyDescent="0.35">
      <c r="B8" s="24"/>
      <c r="C8" s="25"/>
      <c r="D8" s="25"/>
      <c r="E8" s="25"/>
      <c r="F8" s="25"/>
      <c r="G8" s="25"/>
      <c r="H8" s="26"/>
    </row>
    <row r="9" spans="2:8" ht="15" thickBot="1" x14ac:dyDescent="0.35"/>
    <row r="10" spans="2:8" ht="15" thickBot="1" x14ac:dyDescent="0.35">
      <c r="B10" s="18" t="s">
        <v>51</v>
      </c>
      <c r="C10" s="35">
        <v>44087</v>
      </c>
      <c r="D10" s="33"/>
      <c r="E10" s="33"/>
      <c r="F10" s="33"/>
      <c r="G10" s="33"/>
      <c r="H10" s="34"/>
    </row>
    <row r="13" spans="2:8" x14ac:dyDescent="0.3">
      <c r="B13" t="s">
        <v>52</v>
      </c>
    </row>
    <row r="14" spans="2:8" x14ac:dyDescent="0.3">
      <c r="B14">
        <v>1</v>
      </c>
      <c r="C14" t="s">
        <v>104</v>
      </c>
    </row>
    <row r="15" spans="2:8" x14ac:dyDescent="0.3">
      <c r="B15">
        <v>2</v>
      </c>
      <c r="C15" t="s">
        <v>105</v>
      </c>
    </row>
    <row r="16" spans="2:8" x14ac:dyDescent="0.3">
      <c r="B16">
        <v>3</v>
      </c>
      <c r="C16" t="s">
        <v>105</v>
      </c>
    </row>
    <row r="17" spans="2:3" x14ac:dyDescent="0.3">
      <c r="B17">
        <v>4</v>
      </c>
      <c r="C17" t="s">
        <v>105</v>
      </c>
    </row>
    <row r="18" spans="2:3" x14ac:dyDescent="0.3">
      <c r="B18">
        <v>5</v>
      </c>
      <c r="C18" t="s">
        <v>104</v>
      </c>
    </row>
  </sheetData>
  <mergeCells count="3">
    <mergeCell ref="B6:H8"/>
    <mergeCell ref="B4:H5"/>
    <mergeCell ref="C10: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2C2F-6ABC-4598-80C3-2F5F0B3B578F}">
  <dimension ref="A1:I34"/>
  <sheetViews>
    <sheetView topLeftCell="D1" workbookViewId="0">
      <selection activeCell="F2" sqref="F2:F25"/>
    </sheetView>
  </sheetViews>
  <sheetFormatPr defaultColWidth="9.109375" defaultRowHeight="14.4" x14ac:dyDescent="0.3"/>
  <cols>
    <col min="1" max="1" width="9" style="14" customWidth="1"/>
    <col min="2" max="2" width="7.88671875" style="14" customWidth="1"/>
    <col min="3" max="3" width="12" style="16" customWidth="1"/>
    <col min="4" max="5" width="26.5546875" style="16" bestFit="1" customWidth="1"/>
    <col min="6" max="7" width="26.5546875" style="16" customWidth="1"/>
    <col min="8" max="8" width="12.109375" style="16" bestFit="1" customWidth="1"/>
    <col min="9" max="16384" width="9.109375" style="16"/>
  </cols>
  <sheetData>
    <row r="1" spans="1:9" x14ac:dyDescent="0.3">
      <c r="A1" s="14" t="s">
        <v>37</v>
      </c>
      <c r="B1" s="14" t="s">
        <v>42</v>
      </c>
      <c r="C1" s="15" t="s">
        <v>43</v>
      </c>
      <c r="D1" s="16" t="s">
        <v>55</v>
      </c>
      <c r="E1" s="16" t="s">
        <v>59</v>
      </c>
      <c r="F1" s="16" t="s">
        <v>56</v>
      </c>
      <c r="G1" s="16" t="s">
        <v>60</v>
      </c>
      <c r="H1" s="16" t="s">
        <v>57</v>
      </c>
      <c r="I1" s="16">
        <f>SQRT(SUMSQ(E3:E25)/COUNTA(E3:E25))</f>
        <v>12.558277696633841</v>
      </c>
    </row>
    <row r="2" spans="1:9" x14ac:dyDescent="0.3">
      <c r="A2" s="19" t="s">
        <v>44</v>
      </c>
      <c r="B2" s="19" t="s">
        <v>44</v>
      </c>
      <c r="C2" s="20">
        <v>96</v>
      </c>
      <c r="D2" t="e">
        <v>#N/A</v>
      </c>
      <c r="F2" t="e">
        <v>#N/A</v>
      </c>
      <c r="H2" s="16" t="s">
        <v>58</v>
      </c>
      <c r="I2" s="16">
        <f>SQRT(SUMSQ(G3:G25)/COUNTA(G3:G25))</f>
        <v>12.541656449816333</v>
      </c>
    </row>
    <row r="3" spans="1:9" x14ac:dyDescent="0.3">
      <c r="A3" s="19" t="s">
        <v>45</v>
      </c>
      <c r="B3" s="19" t="s">
        <v>44</v>
      </c>
      <c r="C3" s="20">
        <v>114</v>
      </c>
      <c r="D3">
        <f>C2</f>
        <v>96</v>
      </c>
      <c r="E3" s="16">
        <f>C3-D3</f>
        <v>18</v>
      </c>
      <c r="F3">
        <f>C2</f>
        <v>96</v>
      </c>
      <c r="G3" s="16">
        <f>C3-F3</f>
        <v>18</v>
      </c>
    </row>
    <row r="4" spans="1:9" x14ac:dyDescent="0.3">
      <c r="A4" s="19" t="s">
        <v>46</v>
      </c>
      <c r="B4" s="19" t="s">
        <v>44</v>
      </c>
      <c r="C4" s="20">
        <v>112</v>
      </c>
      <c r="D4">
        <f t="shared" ref="D4:D25" si="0">0.1*C3+0.9*D3</f>
        <v>97.800000000000011</v>
      </c>
      <c r="E4" s="16">
        <f t="shared" ref="E4:E25" si="1">C4-D4</f>
        <v>14.199999999999989</v>
      </c>
      <c r="F4">
        <f t="shared" ref="F4:F25" si="2">0.075*C3+0.925*F3</f>
        <v>97.350000000000009</v>
      </c>
      <c r="G4" s="16">
        <f t="shared" ref="G4:G25" si="3">C4-F4</f>
        <v>14.649999999999991</v>
      </c>
    </row>
    <row r="5" spans="1:9" x14ac:dyDescent="0.3">
      <c r="A5" s="19" t="s">
        <v>47</v>
      </c>
      <c r="B5" s="19" t="s">
        <v>44</v>
      </c>
      <c r="C5" s="20">
        <v>81</v>
      </c>
      <c r="D5">
        <f t="shared" si="0"/>
        <v>99.220000000000013</v>
      </c>
      <c r="E5" s="16">
        <f t="shared" si="1"/>
        <v>-18.220000000000013</v>
      </c>
      <c r="F5">
        <f t="shared" si="2"/>
        <v>98.448750000000018</v>
      </c>
      <c r="G5" s="16">
        <f t="shared" si="3"/>
        <v>-17.448750000000018</v>
      </c>
    </row>
    <row r="6" spans="1:9" x14ac:dyDescent="0.3">
      <c r="A6" s="19" t="s">
        <v>44</v>
      </c>
      <c r="B6" s="19" t="s">
        <v>45</v>
      </c>
      <c r="C6" s="20">
        <v>97</v>
      </c>
      <c r="D6">
        <f t="shared" si="0"/>
        <v>97.39800000000001</v>
      </c>
      <c r="E6" s="16">
        <f t="shared" si="1"/>
        <v>-0.39800000000001035</v>
      </c>
      <c r="F6">
        <f t="shared" si="2"/>
        <v>97.14009375000002</v>
      </c>
      <c r="G6" s="16">
        <f t="shared" si="3"/>
        <v>-0.14009375000001967</v>
      </c>
    </row>
    <row r="7" spans="1:9" x14ac:dyDescent="0.3">
      <c r="A7" s="19" t="s">
        <v>45</v>
      </c>
      <c r="B7" s="19" t="s">
        <v>45</v>
      </c>
      <c r="C7" s="20">
        <v>103</v>
      </c>
      <c r="D7">
        <f t="shared" si="0"/>
        <v>97.358200000000011</v>
      </c>
      <c r="E7" s="16">
        <f t="shared" si="1"/>
        <v>5.6417999999999893</v>
      </c>
      <c r="F7">
        <f t="shared" si="2"/>
        <v>97.129586718750033</v>
      </c>
      <c r="G7" s="16">
        <f t="shared" si="3"/>
        <v>5.8704132812499665</v>
      </c>
    </row>
    <row r="8" spans="1:9" x14ac:dyDescent="0.3">
      <c r="A8" s="19" t="s">
        <v>46</v>
      </c>
      <c r="B8" s="19" t="s">
        <v>45</v>
      </c>
      <c r="C8" s="20">
        <v>120</v>
      </c>
      <c r="D8">
        <f t="shared" si="0"/>
        <v>97.922380000000004</v>
      </c>
      <c r="E8" s="16">
        <f t="shared" si="1"/>
        <v>22.077619999999996</v>
      </c>
      <c r="F8">
        <f t="shared" si="2"/>
        <v>97.569867714843781</v>
      </c>
      <c r="G8" s="16">
        <f t="shared" si="3"/>
        <v>22.430132285156219</v>
      </c>
    </row>
    <row r="9" spans="1:9" x14ac:dyDescent="0.3">
      <c r="A9" s="19" t="s">
        <v>47</v>
      </c>
      <c r="B9" s="19" t="s">
        <v>45</v>
      </c>
      <c r="C9" s="20">
        <v>99</v>
      </c>
      <c r="D9">
        <f t="shared" si="0"/>
        <v>100.13014200000001</v>
      </c>
      <c r="E9" s="16">
        <f t="shared" si="1"/>
        <v>-1.1301420000000064</v>
      </c>
      <c r="F9">
        <f t="shared" si="2"/>
        <v>99.252127636230497</v>
      </c>
      <c r="G9" s="16">
        <f t="shared" si="3"/>
        <v>-0.25212763623049739</v>
      </c>
    </row>
    <row r="10" spans="1:9" x14ac:dyDescent="0.3">
      <c r="A10" s="19" t="s">
        <v>44</v>
      </c>
      <c r="B10" s="19" t="s">
        <v>46</v>
      </c>
      <c r="C10" s="20">
        <v>105</v>
      </c>
      <c r="D10">
        <f t="shared" si="0"/>
        <v>100.01712780000001</v>
      </c>
      <c r="E10" s="16">
        <f t="shared" si="1"/>
        <v>4.9828721999999885</v>
      </c>
      <c r="F10">
        <f t="shared" si="2"/>
        <v>99.233218063513206</v>
      </c>
      <c r="G10" s="16">
        <f t="shared" si="3"/>
        <v>5.7667819364867938</v>
      </c>
    </row>
    <row r="11" spans="1:9" x14ac:dyDescent="0.3">
      <c r="A11" s="19" t="s">
        <v>45</v>
      </c>
      <c r="B11" s="19" t="s">
        <v>46</v>
      </c>
      <c r="C11" s="20">
        <v>110</v>
      </c>
      <c r="D11">
        <f t="shared" si="0"/>
        <v>100.51541502000001</v>
      </c>
      <c r="E11" s="16">
        <f t="shared" si="1"/>
        <v>9.4845849799999939</v>
      </c>
      <c r="F11">
        <f t="shared" si="2"/>
        <v>99.665726708749716</v>
      </c>
      <c r="G11" s="16">
        <f t="shared" si="3"/>
        <v>10.334273291250284</v>
      </c>
    </row>
    <row r="12" spans="1:9" x14ac:dyDescent="0.3">
      <c r="A12" s="19" t="s">
        <v>46</v>
      </c>
      <c r="B12" s="19" t="s">
        <v>46</v>
      </c>
      <c r="C12" s="20">
        <v>117</v>
      </c>
      <c r="D12">
        <f t="shared" si="0"/>
        <v>101.46387351800001</v>
      </c>
      <c r="E12" s="16">
        <f t="shared" si="1"/>
        <v>15.536126481999986</v>
      </c>
      <c r="F12">
        <f t="shared" si="2"/>
        <v>100.4407972055935</v>
      </c>
      <c r="G12" s="16">
        <f t="shared" si="3"/>
        <v>16.559202794406502</v>
      </c>
    </row>
    <row r="13" spans="1:9" x14ac:dyDescent="0.3">
      <c r="A13" s="19" t="s">
        <v>47</v>
      </c>
      <c r="B13" s="19" t="s">
        <v>46</v>
      </c>
      <c r="C13" s="20">
        <v>96</v>
      </c>
      <c r="D13">
        <f t="shared" si="0"/>
        <v>103.01748616620002</v>
      </c>
      <c r="E13" s="16">
        <f t="shared" si="1"/>
        <v>-7.0174861662000154</v>
      </c>
      <c r="F13">
        <f t="shared" si="2"/>
        <v>101.68273741517399</v>
      </c>
      <c r="G13" s="16">
        <f t="shared" si="3"/>
        <v>-5.6827374151739889</v>
      </c>
    </row>
    <row r="14" spans="1:9" x14ac:dyDescent="0.3">
      <c r="A14" s="19" t="s">
        <v>44</v>
      </c>
      <c r="B14" s="19" t="s">
        <v>47</v>
      </c>
      <c r="C14" s="20">
        <v>74</v>
      </c>
      <c r="D14">
        <f t="shared" si="0"/>
        <v>102.31573754958001</v>
      </c>
      <c r="E14" s="16">
        <f t="shared" si="1"/>
        <v>-28.315737549580007</v>
      </c>
      <c r="F14">
        <f t="shared" si="2"/>
        <v>101.25653210903594</v>
      </c>
      <c r="G14" s="16">
        <f t="shared" si="3"/>
        <v>-27.256532109035945</v>
      </c>
    </row>
    <row r="15" spans="1:9" x14ac:dyDescent="0.3">
      <c r="A15" s="19" t="s">
        <v>45</v>
      </c>
      <c r="B15" s="19" t="s">
        <v>47</v>
      </c>
      <c r="C15" s="20">
        <v>94</v>
      </c>
      <c r="D15">
        <f t="shared" si="0"/>
        <v>99.48416379462202</v>
      </c>
      <c r="E15" s="16">
        <f t="shared" si="1"/>
        <v>-5.4841637946220203</v>
      </c>
      <c r="F15">
        <f t="shared" si="2"/>
        <v>99.212292200858244</v>
      </c>
      <c r="G15" s="16">
        <f t="shared" si="3"/>
        <v>-5.2122922008582435</v>
      </c>
    </row>
    <row r="16" spans="1:9" x14ac:dyDescent="0.3">
      <c r="A16" s="19" t="s">
        <v>46</v>
      </c>
      <c r="B16" s="19" t="s">
        <v>47</v>
      </c>
      <c r="C16" s="20">
        <v>100</v>
      </c>
      <c r="D16">
        <f t="shared" si="0"/>
        <v>98.935747415159824</v>
      </c>
      <c r="E16" s="16">
        <f t="shared" si="1"/>
        <v>1.064252584840176</v>
      </c>
      <c r="F16">
        <f t="shared" si="2"/>
        <v>98.821370285793876</v>
      </c>
      <c r="G16" s="16">
        <f t="shared" si="3"/>
        <v>1.1786297142061244</v>
      </c>
    </row>
    <row r="17" spans="1:7" x14ac:dyDescent="0.3">
      <c r="A17" s="19" t="s">
        <v>47</v>
      </c>
      <c r="B17" s="19" t="s">
        <v>47</v>
      </c>
      <c r="C17" s="20">
        <v>96</v>
      </c>
      <c r="D17">
        <f t="shared" si="0"/>
        <v>99.042172673643847</v>
      </c>
      <c r="E17" s="16">
        <f t="shared" si="1"/>
        <v>-3.0421726736438472</v>
      </c>
      <c r="F17">
        <f t="shared" si="2"/>
        <v>98.909767514359345</v>
      </c>
      <c r="G17" s="16">
        <f t="shared" si="3"/>
        <v>-2.9097675143593449</v>
      </c>
    </row>
    <row r="18" spans="1:7" x14ac:dyDescent="0.3">
      <c r="A18" s="19" t="s">
        <v>44</v>
      </c>
      <c r="B18" s="19" t="s">
        <v>48</v>
      </c>
      <c r="C18" s="20">
        <v>95</v>
      </c>
      <c r="D18">
        <f t="shared" si="0"/>
        <v>98.737955406279468</v>
      </c>
      <c r="E18" s="16">
        <f t="shared" si="1"/>
        <v>-3.7379554062794682</v>
      </c>
      <c r="F18">
        <f t="shared" si="2"/>
        <v>98.691534950782398</v>
      </c>
      <c r="G18" s="16">
        <f t="shared" si="3"/>
        <v>-3.6915349507823976</v>
      </c>
    </row>
    <row r="19" spans="1:7" x14ac:dyDescent="0.3">
      <c r="A19" s="19" t="s">
        <v>45</v>
      </c>
      <c r="B19" s="19" t="s">
        <v>48</v>
      </c>
      <c r="C19" s="20">
        <v>122</v>
      </c>
      <c r="D19">
        <f t="shared" si="0"/>
        <v>98.36415986565153</v>
      </c>
      <c r="E19" s="16">
        <f t="shared" si="1"/>
        <v>23.63584013434847</v>
      </c>
      <c r="F19">
        <f t="shared" si="2"/>
        <v>98.414669829473723</v>
      </c>
      <c r="G19" s="16">
        <f t="shared" si="3"/>
        <v>23.585330170526277</v>
      </c>
    </row>
    <row r="20" spans="1:7" x14ac:dyDescent="0.3">
      <c r="A20" s="19" t="s">
        <v>46</v>
      </c>
      <c r="B20" s="19" t="s">
        <v>48</v>
      </c>
      <c r="C20" s="20">
        <v>113</v>
      </c>
      <c r="D20">
        <f t="shared" si="0"/>
        <v>100.72774387908638</v>
      </c>
      <c r="E20" s="16">
        <f t="shared" si="1"/>
        <v>12.272256120913624</v>
      </c>
      <c r="F20">
        <f t="shared" si="2"/>
        <v>100.18356959226321</v>
      </c>
      <c r="G20" s="16">
        <f t="shared" si="3"/>
        <v>12.816430407736789</v>
      </c>
    </row>
    <row r="21" spans="1:7" x14ac:dyDescent="0.3">
      <c r="A21" s="19" t="s">
        <v>47</v>
      </c>
      <c r="B21" s="19" t="s">
        <v>48</v>
      </c>
      <c r="C21" s="20">
        <v>100</v>
      </c>
      <c r="D21">
        <f t="shared" si="0"/>
        <v>101.95496949117774</v>
      </c>
      <c r="E21" s="16">
        <f t="shared" si="1"/>
        <v>-1.9549694911777351</v>
      </c>
      <c r="F21">
        <f t="shared" si="2"/>
        <v>101.14480187284347</v>
      </c>
      <c r="G21" s="16">
        <f t="shared" si="3"/>
        <v>-1.1448018728434732</v>
      </c>
    </row>
    <row r="22" spans="1:7" x14ac:dyDescent="0.3">
      <c r="A22" s="19" t="s">
        <v>44</v>
      </c>
      <c r="B22" s="19" t="s">
        <v>49</v>
      </c>
      <c r="C22" s="20">
        <v>102</v>
      </c>
      <c r="D22">
        <f t="shared" si="0"/>
        <v>101.75947254205997</v>
      </c>
      <c r="E22" s="16">
        <f t="shared" si="1"/>
        <v>0.24052745794003272</v>
      </c>
      <c r="F22">
        <f t="shared" si="2"/>
        <v>101.05894173238022</v>
      </c>
      <c r="G22" s="16">
        <f t="shared" si="3"/>
        <v>0.94105826761978051</v>
      </c>
    </row>
    <row r="23" spans="1:7" x14ac:dyDescent="0.3">
      <c r="A23" s="19" t="s">
        <v>45</v>
      </c>
      <c r="B23" s="19" t="s">
        <v>49</v>
      </c>
      <c r="C23" s="20">
        <v>96</v>
      </c>
      <c r="D23">
        <f t="shared" si="0"/>
        <v>101.78352528785398</v>
      </c>
      <c r="E23" s="16">
        <f t="shared" si="1"/>
        <v>-5.7835252878539762</v>
      </c>
      <c r="F23">
        <f t="shared" si="2"/>
        <v>101.12952110245172</v>
      </c>
      <c r="G23" s="16">
        <f t="shared" si="3"/>
        <v>-5.1295211024517187</v>
      </c>
    </row>
    <row r="24" spans="1:7" x14ac:dyDescent="0.3">
      <c r="A24" s="19" t="s">
        <v>46</v>
      </c>
      <c r="B24" s="19" t="s">
        <v>49</v>
      </c>
      <c r="C24" s="20">
        <v>116</v>
      </c>
      <c r="D24">
        <f t="shared" si="0"/>
        <v>101.20517275906857</v>
      </c>
      <c r="E24" s="16">
        <f t="shared" si="1"/>
        <v>14.794827240931426</v>
      </c>
      <c r="F24">
        <f t="shared" si="2"/>
        <v>100.74480701976785</v>
      </c>
      <c r="G24" s="16">
        <f t="shared" si="3"/>
        <v>15.255192980232152</v>
      </c>
    </row>
    <row r="25" spans="1:7" x14ac:dyDescent="0.3">
      <c r="A25" s="19" t="s">
        <v>47</v>
      </c>
      <c r="B25" s="19" t="s">
        <v>49</v>
      </c>
      <c r="C25" s="20">
        <v>98</v>
      </c>
      <c r="D25">
        <f t="shared" si="0"/>
        <v>102.68465548316172</v>
      </c>
      <c r="E25" s="16">
        <f t="shared" si="1"/>
        <v>-4.6846554831617198</v>
      </c>
      <c r="F25">
        <f t="shared" si="2"/>
        <v>101.88894649328526</v>
      </c>
      <c r="G25" s="16">
        <f t="shared" si="3"/>
        <v>-3.8889464932852604</v>
      </c>
    </row>
    <row r="26" spans="1:7" x14ac:dyDescent="0.3">
      <c r="A26" s="17"/>
      <c r="B26" s="17"/>
    </row>
    <row r="27" spans="1:7" x14ac:dyDescent="0.3">
      <c r="A27" s="17"/>
      <c r="B27" s="17"/>
    </row>
    <row r="28" spans="1:7" x14ac:dyDescent="0.3">
      <c r="A28" s="17"/>
      <c r="B28" s="17"/>
    </row>
    <row r="29" spans="1:7" x14ac:dyDescent="0.3">
      <c r="A29" s="17"/>
      <c r="B29" s="17"/>
    </row>
    <row r="30" spans="1:7" x14ac:dyDescent="0.3">
      <c r="A30" s="17"/>
      <c r="B30" s="17"/>
    </row>
    <row r="31" spans="1:7" x14ac:dyDescent="0.3">
      <c r="A31" s="17"/>
      <c r="B31" s="17"/>
    </row>
    <row r="32" spans="1:7" x14ac:dyDescent="0.3">
      <c r="A32" s="17"/>
      <c r="B32" s="17"/>
    </row>
    <row r="33" spans="1:2" x14ac:dyDescent="0.3">
      <c r="A33" s="17"/>
      <c r="B33" s="17"/>
    </row>
    <row r="34" spans="1:2" x14ac:dyDescent="0.3">
      <c r="A34" s="17"/>
      <c r="B34" s="17"/>
    </row>
  </sheetData>
  <pageMargins left="0.75" right="0.75" top="1" bottom="1" header="0.5" footer="0.5"/>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02D3-A627-4FDB-92EE-3F186A3E9AAC}">
  <dimension ref="A1:D27"/>
  <sheetViews>
    <sheetView workbookViewId="0">
      <selection activeCell="D28" sqref="D28"/>
    </sheetView>
  </sheetViews>
  <sheetFormatPr defaultRowHeight="14.4" x14ac:dyDescent="0.3"/>
  <cols>
    <col min="1" max="1" width="9.109375" style="8"/>
    <col min="2" max="2" width="12.88671875" style="11" customWidth="1"/>
    <col min="3" max="3" width="23.33203125" style="11" customWidth="1"/>
    <col min="4" max="4" width="21.33203125" style="11" bestFit="1" customWidth="1"/>
    <col min="5" max="257" width="9.109375" style="11"/>
    <col min="258" max="258" width="12.88671875" style="11" customWidth="1"/>
    <col min="259" max="259" width="23.33203125" style="11" customWidth="1"/>
    <col min="260" max="513" width="9.109375" style="11"/>
    <col min="514" max="514" width="12.88671875" style="11" customWidth="1"/>
    <col min="515" max="515" width="23.33203125" style="11" customWidth="1"/>
    <col min="516" max="769" width="9.109375" style="11"/>
    <col min="770" max="770" width="12.88671875" style="11" customWidth="1"/>
    <col min="771" max="771" width="23.33203125" style="11" customWidth="1"/>
    <col min="772" max="1025" width="9.109375" style="11"/>
    <col min="1026" max="1026" width="12.88671875" style="11" customWidth="1"/>
    <col min="1027" max="1027" width="23.33203125" style="11" customWidth="1"/>
    <col min="1028" max="1281" width="9.109375" style="11"/>
    <col min="1282" max="1282" width="12.88671875" style="11" customWidth="1"/>
    <col min="1283" max="1283" width="23.33203125" style="11" customWidth="1"/>
    <col min="1284" max="1537" width="9.109375" style="11"/>
    <col min="1538" max="1538" width="12.88671875" style="11" customWidth="1"/>
    <col min="1539" max="1539" width="23.33203125" style="11" customWidth="1"/>
    <col min="1540" max="1793" width="9.109375" style="11"/>
    <col min="1794" max="1794" width="12.88671875" style="11" customWidth="1"/>
    <col min="1795" max="1795" width="23.33203125" style="11" customWidth="1"/>
    <col min="1796" max="2049" width="9.109375" style="11"/>
    <col min="2050" max="2050" width="12.88671875" style="11" customWidth="1"/>
    <col min="2051" max="2051" width="23.33203125" style="11" customWidth="1"/>
    <col min="2052" max="2305" width="9.109375" style="11"/>
    <col min="2306" max="2306" width="12.88671875" style="11" customWidth="1"/>
    <col min="2307" max="2307" width="23.33203125" style="11" customWidth="1"/>
    <col min="2308" max="2561" width="9.109375" style="11"/>
    <col min="2562" max="2562" width="12.88671875" style="11" customWidth="1"/>
    <col min="2563" max="2563" width="23.33203125" style="11" customWidth="1"/>
    <col min="2564" max="2817" width="9.109375" style="11"/>
    <col min="2818" max="2818" width="12.88671875" style="11" customWidth="1"/>
    <col min="2819" max="2819" width="23.33203125" style="11" customWidth="1"/>
    <col min="2820" max="3073" width="9.109375" style="11"/>
    <col min="3074" max="3074" width="12.88671875" style="11" customWidth="1"/>
    <col min="3075" max="3075" width="23.33203125" style="11" customWidth="1"/>
    <col min="3076" max="3329" width="9.109375" style="11"/>
    <col min="3330" max="3330" width="12.88671875" style="11" customWidth="1"/>
    <col min="3331" max="3331" width="23.33203125" style="11" customWidth="1"/>
    <col min="3332" max="3585" width="9.109375" style="11"/>
    <col min="3586" max="3586" width="12.88671875" style="11" customWidth="1"/>
    <col min="3587" max="3587" width="23.33203125" style="11" customWidth="1"/>
    <col min="3588" max="3841" width="9.109375" style="11"/>
    <col min="3842" max="3842" width="12.88671875" style="11" customWidth="1"/>
    <col min="3843" max="3843" width="23.33203125" style="11" customWidth="1"/>
    <col min="3844" max="4097" width="9.109375" style="11"/>
    <col min="4098" max="4098" width="12.88671875" style="11" customWidth="1"/>
    <col min="4099" max="4099" width="23.33203125" style="11" customWidth="1"/>
    <col min="4100" max="4353" width="9.109375" style="11"/>
    <col min="4354" max="4354" width="12.88671875" style="11" customWidth="1"/>
    <col min="4355" max="4355" width="23.33203125" style="11" customWidth="1"/>
    <col min="4356" max="4609" width="9.109375" style="11"/>
    <col min="4610" max="4610" width="12.88671875" style="11" customWidth="1"/>
    <col min="4611" max="4611" width="23.33203125" style="11" customWidth="1"/>
    <col min="4612" max="4865" width="9.109375" style="11"/>
    <col min="4866" max="4866" width="12.88671875" style="11" customWidth="1"/>
    <col min="4867" max="4867" width="23.33203125" style="11" customWidth="1"/>
    <col min="4868" max="5121" width="9.109375" style="11"/>
    <col min="5122" max="5122" width="12.88671875" style="11" customWidth="1"/>
    <col min="5123" max="5123" width="23.33203125" style="11" customWidth="1"/>
    <col min="5124" max="5377" width="9.109375" style="11"/>
    <col min="5378" max="5378" width="12.88671875" style="11" customWidth="1"/>
    <col min="5379" max="5379" width="23.33203125" style="11" customWidth="1"/>
    <col min="5380" max="5633" width="9.109375" style="11"/>
    <col min="5634" max="5634" width="12.88671875" style="11" customWidth="1"/>
    <col min="5635" max="5635" width="23.33203125" style="11" customWidth="1"/>
    <col min="5636" max="5889" width="9.109375" style="11"/>
    <col min="5890" max="5890" width="12.88671875" style="11" customWidth="1"/>
    <col min="5891" max="5891" width="23.33203125" style="11" customWidth="1"/>
    <col min="5892" max="6145" width="9.109375" style="11"/>
    <col min="6146" max="6146" width="12.88671875" style="11" customWidth="1"/>
    <col min="6147" max="6147" width="23.33203125" style="11" customWidth="1"/>
    <col min="6148" max="6401" width="9.109375" style="11"/>
    <col min="6402" max="6402" width="12.88671875" style="11" customWidth="1"/>
    <col min="6403" max="6403" width="23.33203125" style="11" customWidth="1"/>
    <col min="6404" max="6657" width="9.109375" style="11"/>
    <col min="6658" max="6658" width="12.88671875" style="11" customWidth="1"/>
    <col min="6659" max="6659" width="23.33203125" style="11" customWidth="1"/>
    <col min="6660" max="6913" width="9.109375" style="11"/>
    <col min="6914" max="6914" width="12.88671875" style="11" customWidth="1"/>
    <col min="6915" max="6915" width="23.33203125" style="11" customWidth="1"/>
    <col min="6916" max="7169" width="9.109375" style="11"/>
    <col min="7170" max="7170" width="12.88671875" style="11" customWidth="1"/>
    <col min="7171" max="7171" width="23.33203125" style="11" customWidth="1"/>
    <col min="7172" max="7425" width="9.109375" style="11"/>
    <col min="7426" max="7426" width="12.88671875" style="11" customWidth="1"/>
    <col min="7427" max="7427" width="23.33203125" style="11" customWidth="1"/>
    <col min="7428" max="7681" width="9.109375" style="11"/>
    <col min="7682" max="7682" width="12.88671875" style="11" customWidth="1"/>
    <col min="7683" max="7683" width="23.33203125" style="11" customWidth="1"/>
    <col min="7684" max="7937" width="9.109375" style="11"/>
    <col min="7938" max="7938" width="12.88671875" style="11" customWidth="1"/>
    <col min="7939" max="7939" width="23.33203125" style="11" customWidth="1"/>
    <col min="7940" max="8193" width="9.109375" style="11"/>
    <col min="8194" max="8194" width="12.88671875" style="11" customWidth="1"/>
    <col min="8195" max="8195" width="23.33203125" style="11" customWidth="1"/>
    <col min="8196" max="8449" width="9.109375" style="11"/>
    <col min="8450" max="8450" width="12.88671875" style="11" customWidth="1"/>
    <col min="8451" max="8451" width="23.33203125" style="11" customWidth="1"/>
    <col min="8452" max="8705" width="9.109375" style="11"/>
    <col min="8706" max="8706" width="12.88671875" style="11" customWidth="1"/>
    <col min="8707" max="8707" width="23.33203125" style="11" customWidth="1"/>
    <col min="8708" max="8961" width="9.109375" style="11"/>
    <col min="8962" max="8962" width="12.88671875" style="11" customWidth="1"/>
    <col min="8963" max="8963" width="23.33203125" style="11" customWidth="1"/>
    <col min="8964" max="9217" width="9.109375" style="11"/>
    <col min="9218" max="9218" width="12.88671875" style="11" customWidth="1"/>
    <col min="9219" max="9219" width="23.33203125" style="11" customWidth="1"/>
    <col min="9220" max="9473" width="9.109375" style="11"/>
    <col min="9474" max="9474" width="12.88671875" style="11" customWidth="1"/>
    <col min="9475" max="9475" width="23.33203125" style="11" customWidth="1"/>
    <col min="9476" max="9729" width="9.109375" style="11"/>
    <col min="9730" max="9730" width="12.88671875" style="11" customWidth="1"/>
    <col min="9731" max="9731" width="23.33203125" style="11" customWidth="1"/>
    <col min="9732" max="9985" width="9.109375" style="11"/>
    <col min="9986" max="9986" width="12.88671875" style="11" customWidth="1"/>
    <col min="9987" max="9987" width="23.33203125" style="11" customWidth="1"/>
    <col min="9988" max="10241" width="9.109375" style="11"/>
    <col min="10242" max="10242" width="12.88671875" style="11" customWidth="1"/>
    <col min="10243" max="10243" width="23.33203125" style="11" customWidth="1"/>
    <col min="10244" max="10497" width="9.109375" style="11"/>
    <col min="10498" max="10498" width="12.88671875" style="11" customWidth="1"/>
    <col min="10499" max="10499" width="23.33203125" style="11" customWidth="1"/>
    <col min="10500" max="10753" width="9.109375" style="11"/>
    <col min="10754" max="10754" width="12.88671875" style="11" customWidth="1"/>
    <col min="10755" max="10755" width="23.33203125" style="11" customWidth="1"/>
    <col min="10756" max="11009" width="9.109375" style="11"/>
    <col min="11010" max="11010" width="12.88671875" style="11" customWidth="1"/>
    <col min="11011" max="11011" width="23.33203125" style="11" customWidth="1"/>
    <col min="11012" max="11265" width="9.109375" style="11"/>
    <col min="11266" max="11266" width="12.88671875" style="11" customWidth="1"/>
    <col min="11267" max="11267" width="23.33203125" style="11" customWidth="1"/>
    <col min="11268" max="11521" width="9.109375" style="11"/>
    <col min="11522" max="11522" width="12.88671875" style="11" customWidth="1"/>
    <col min="11523" max="11523" width="23.33203125" style="11" customWidth="1"/>
    <col min="11524" max="11777" width="9.109375" style="11"/>
    <col min="11778" max="11778" width="12.88671875" style="11" customWidth="1"/>
    <col min="11779" max="11779" width="23.33203125" style="11" customWidth="1"/>
    <col min="11780" max="12033" width="9.109375" style="11"/>
    <col min="12034" max="12034" width="12.88671875" style="11" customWidth="1"/>
    <col min="12035" max="12035" width="23.33203125" style="11" customWidth="1"/>
    <col min="12036" max="12289" width="9.109375" style="11"/>
    <col min="12290" max="12290" width="12.88671875" style="11" customWidth="1"/>
    <col min="12291" max="12291" width="23.33203125" style="11" customWidth="1"/>
    <col min="12292" max="12545" width="9.109375" style="11"/>
    <col min="12546" max="12546" width="12.88671875" style="11" customWidth="1"/>
    <col min="12547" max="12547" width="23.33203125" style="11" customWidth="1"/>
    <col min="12548" max="12801" width="9.109375" style="11"/>
    <col min="12802" max="12802" width="12.88671875" style="11" customWidth="1"/>
    <col min="12803" max="12803" width="23.33203125" style="11" customWidth="1"/>
    <col min="12804" max="13057" width="9.109375" style="11"/>
    <col min="13058" max="13058" width="12.88671875" style="11" customWidth="1"/>
    <col min="13059" max="13059" width="23.33203125" style="11" customWidth="1"/>
    <col min="13060" max="13313" width="9.109375" style="11"/>
    <col min="13314" max="13314" width="12.88671875" style="11" customWidth="1"/>
    <col min="13315" max="13315" width="23.33203125" style="11" customWidth="1"/>
    <col min="13316" max="13569" width="9.109375" style="11"/>
    <col min="13570" max="13570" width="12.88671875" style="11" customWidth="1"/>
    <col min="13571" max="13571" width="23.33203125" style="11" customWidth="1"/>
    <col min="13572" max="13825" width="9.109375" style="11"/>
    <col min="13826" max="13826" width="12.88671875" style="11" customWidth="1"/>
    <col min="13827" max="13827" width="23.33203125" style="11" customWidth="1"/>
    <col min="13828" max="14081" width="9.109375" style="11"/>
    <col min="14082" max="14082" width="12.88671875" style="11" customWidth="1"/>
    <col min="14083" max="14083" width="23.33203125" style="11" customWidth="1"/>
    <col min="14084" max="14337" width="9.109375" style="11"/>
    <col min="14338" max="14338" width="12.88671875" style="11" customWidth="1"/>
    <col min="14339" max="14339" width="23.33203125" style="11" customWidth="1"/>
    <col min="14340" max="14593" width="9.109375" style="11"/>
    <col min="14594" max="14594" width="12.88671875" style="11" customWidth="1"/>
    <col min="14595" max="14595" width="23.33203125" style="11" customWidth="1"/>
    <col min="14596" max="14849" width="9.109375" style="11"/>
    <col min="14850" max="14850" width="12.88671875" style="11" customWidth="1"/>
    <col min="14851" max="14851" width="23.33203125" style="11" customWidth="1"/>
    <col min="14852" max="15105" width="9.109375" style="11"/>
    <col min="15106" max="15106" width="12.88671875" style="11" customWidth="1"/>
    <col min="15107" max="15107" width="23.33203125" style="11" customWidth="1"/>
    <col min="15108" max="15361" width="9.109375" style="11"/>
    <col min="15362" max="15362" width="12.88671875" style="11" customWidth="1"/>
    <col min="15363" max="15363" width="23.33203125" style="11" customWidth="1"/>
    <col min="15364" max="15617" width="9.109375" style="11"/>
    <col min="15618" max="15618" width="12.88671875" style="11" customWidth="1"/>
    <col min="15619" max="15619" width="23.33203125" style="11" customWidth="1"/>
    <col min="15620" max="15873" width="9.109375" style="11"/>
    <col min="15874" max="15874" width="12.88671875" style="11" customWidth="1"/>
    <col min="15875" max="15875" width="23.33203125" style="11" customWidth="1"/>
    <col min="15876" max="16129" width="9.109375" style="11"/>
    <col min="16130" max="16130" width="12.88671875" style="11" customWidth="1"/>
    <col min="16131" max="16131" width="23.33203125" style="11" customWidth="1"/>
    <col min="16132" max="16384" width="9.109375" style="11"/>
  </cols>
  <sheetData>
    <row r="1" spans="1:4" x14ac:dyDescent="0.3">
      <c r="A1" s="8" t="s">
        <v>0</v>
      </c>
      <c r="B1" s="9" t="s">
        <v>40</v>
      </c>
      <c r="C1" s="9" t="s">
        <v>41</v>
      </c>
      <c r="D1" s="11" t="s">
        <v>61</v>
      </c>
    </row>
    <row r="2" spans="1:4" x14ac:dyDescent="0.3">
      <c r="A2" s="8">
        <v>1</v>
      </c>
      <c r="B2" s="12">
        <v>118.5</v>
      </c>
      <c r="C2" s="11">
        <v>89</v>
      </c>
      <c r="D2" s="11">
        <f>33.92+(0.4267*B2)</f>
        <v>84.483950000000007</v>
      </c>
    </row>
    <row r="3" spans="1:4" x14ac:dyDescent="0.3">
      <c r="A3" s="8">
        <v>2</v>
      </c>
      <c r="B3" s="12">
        <v>136</v>
      </c>
      <c r="C3" s="11">
        <v>94</v>
      </c>
      <c r="D3" s="11">
        <f t="shared" ref="D3:D27" si="0">33.92+(0.4267*B3)</f>
        <v>91.9512</v>
      </c>
    </row>
    <row r="4" spans="1:4" x14ac:dyDescent="0.3">
      <c r="A4" s="8">
        <v>3</v>
      </c>
      <c r="B4" s="13">
        <v>143.6</v>
      </c>
      <c r="C4" s="11">
        <v>100</v>
      </c>
      <c r="D4" s="11">
        <f t="shared" si="0"/>
        <v>95.194119999999998</v>
      </c>
    </row>
    <row r="5" spans="1:4" x14ac:dyDescent="0.3">
      <c r="A5" s="8">
        <v>4</v>
      </c>
      <c r="B5" s="13">
        <v>153.19999999999999</v>
      </c>
      <c r="C5" s="11">
        <v>97</v>
      </c>
      <c r="D5" s="11">
        <f t="shared" si="0"/>
        <v>99.290440000000004</v>
      </c>
    </row>
    <row r="6" spans="1:4" x14ac:dyDescent="0.3">
      <c r="A6" s="8">
        <v>5</v>
      </c>
      <c r="B6" s="12">
        <v>140.69999999999999</v>
      </c>
      <c r="C6" s="11">
        <v>95</v>
      </c>
      <c r="D6" s="11">
        <f t="shared" si="0"/>
        <v>93.956690000000009</v>
      </c>
    </row>
    <row r="7" spans="1:4" x14ac:dyDescent="0.3">
      <c r="A7" s="8">
        <v>6</v>
      </c>
      <c r="B7" s="13">
        <v>151.9</v>
      </c>
      <c r="C7" s="11">
        <v>100</v>
      </c>
      <c r="D7" s="11">
        <f t="shared" si="0"/>
        <v>98.735730000000004</v>
      </c>
    </row>
    <row r="8" spans="1:4" x14ac:dyDescent="0.3">
      <c r="A8" s="8">
        <v>7</v>
      </c>
      <c r="B8" s="13">
        <v>135.1</v>
      </c>
      <c r="C8" s="11">
        <v>92</v>
      </c>
      <c r="D8" s="11">
        <f t="shared" si="0"/>
        <v>91.567170000000004</v>
      </c>
    </row>
    <row r="9" spans="1:4" x14ac:dyDescent="0.3">
      <c r="A9" s="8">
        <v>8</v>
      </c>
      <c r="B9" s="12">
        <v>178.2</v>
      </c>
      <c r="C9" s="11">
        <v>106</v>
      </c>
      <c r="D9" s="11">
        <f t="shared" si="0"/>
        <v>109.95794000000001</v>
      </c>
    </row>
    <row r="10" spans="1:4" x14ac:dyDescent="0.3">
      <c r="A10" s="8">
        <v>9</v>
      </c>
      <c r="B10" s="12">
        <v>101.6</v>
      </c>
      <c r="C10" s="11">
        <v>67</v>
      </c>
      <c r="D10" s="11">
        <f t="shared" si="0"/>
        <v>77.272719999999993</v>
      </c>
    </row>
    <row r="11" spans="1:4" x14ac:dyDescent="0.3">
      <c r="A11" s="8">
        <v>10</v>
      </c>
      <c r="B11" s="12">
        <v>96.5</v>
      </c>
      <c r="C11" s="11">
        <v>67</v>
      </c>
      <c r="D11" s="11">
        <f t="shared" si="0"/>
        <v>75.096550000000008</v>
      </c>
    </row>
    <row r="12" spans="1:4" x14ac:dyDescent="0.3">
      <c r="A12" s="8">
        <v>11</v>
      </c>
      <c r="B12" s="13">
        <v>103.9</v>
      </c>
      <c r="C12" s="11">
        <v>74</v>
      </c>
      <c r="D12" s="11">
        <f t="shared" si="0"/>
        <v>78.254130000000004</v>
      </c>
    </row>
    <row r="13" spans="1:4" x14ac:dyDescent="0.3">
      <c r="A13" s="8">
        <v>12</v>
      </c>
      <c r="B13" s="12">
        <v>113.4</v>
      </c>
      <c r="C13" s="11">
        <v>84</v>
      </c>
      <c r="D13" s="11">
        <f t="shared" si="0"/>
        <v>82.307780000000008</v>
      </c>
    </row>
    <row r="14" spans="1:4" x14ac:dyDescent="0.3">
      <c r="A14" s="8">
        <v>13</v>
      </c>
      <c r="B14" s="13">
        <v>106.2</v>
      </c>
      <c r="C14" s="11">
        <v>79</v>
      </c>
      <c r="D14" s="11">
        <f t="shared" si="0"/>
        <v>79.235540000000015</v>
      </c>
    </row>
    <row r="15" spans="1:4" x14ac:dyDescent="0.3">
      <c r="A15" s="8">
        <v>14</v>
      </c>
      <c r="B15" s="13">
        <v>111.4</v>
      </c>
      <c r="C15" s="11">
        <v>85</v>
      </c>
      <c r="D15" s="11">
        <f t="shared" si="0"/>
        <v>81.454380000000015</v>
      </c>
    </row>
    <row r="16" spans="1:4" x14ac:dyDescent="0.3">
      <c r="A16" s="8">
        <v>15</v>
      </c>
      <c r="B16" s="13">
        <v>116.5</v>
      </c>
      <c r="C16" s="11">
        <v>89</v>
      </c>
      <c r="D16" s="11">
        <f t="shared" si="0"/>
        <v>83.630549999999999</v>
      </c>
    </row>
    <row r="17" spans="1:4" x14ac:dyDescent="0.3">
      <c r="A17" s="8">
        <v>16</v>
      </c>
      <c r="B17" s="13">
        <v>96.3</v>
      </c>
      <c r="C17" s="11">
        <v>68</v>
      </c>
      <c r="D17" s="11">
        <f t="shared" si="0"/>
        <v>75.011210000000005</v>
      </c>
    </row>
    <row r="18" spans="1:4" x14ac:dyDescent="0.3">
      <c r="A18" s="8">
        <v>17</v>
      </c>
      <c r="B18" s="13">
        <v>150.1</v>
      </c>
      <c r="C18" s="11">
        <v>98</v>
      </c>
      <c r="D18" s="11">
        <f t="shared" si="0"/>
        <v>97.967669999999998</v>
      </c>
    </row>
    <row r="19" spans="1:4" x14ac:dyDescent="0.3">
      <c r="A19" s="8">
        <v>18</v>
      </c>
      <c r="B19" s="13">
        <v>105.1</v>
      </c>
      <c r="C19" s="11">
        <v>86</v>
      </c>
      <c r="D19" s="11">
        <f t="shared" si="0"/>
        <v>78.766170000000002</v>
      </c>
    </row>
    <row r="20" spans="1:4" x14ac:dyDescent="0.3">
      <c r="A20" s="8">
        <v>19</v>
      </c>
      <c r="B20" s="13">
        <v>114.7</v>
      </c>
      <c r="C20" s="11">
        <v>87</v>
      </c>
      <c r="D20" s="11">
        <f t="shared" si="0"/>
        <v>82.862490000000008</v>
      </c>
    </row>
    <row r="21" spans="1:4" x14ac:dyDescent="0.3">
      <c r="A21" s="8">
        <v>20</v>
      </c>
      <c r="B21" s="12">
        <v>189.3</v>
      </c>
      <c r="C21" s="11">
        <v>108</v>
      </c>
      <c r="D21" s="11">
        <f t="shared" si="0"/>
        <v>114.69431000000002</v>
      </c>
    </row>
    <row r="22" spans="1:4" x14ac:dyDescent="0.3">
      <c r="A22" s="8">
        <v>21</v>
      </c>
      <c r="B22" s="12">
        <v>131.69999999999999</v>
      </c>
      <c r="C22" s="11">
        <v>96</v>
      </c>
      <c r="D22" s="11">
        <f t="shared" si="0"/>
        <v>90.116389999999996</v>
      </c>
    </row>
    <row r="23" spans="1:4" x14ac:dyDescent="0.3">
      <c r="A23" s="8">
        <v>22</v>
      </c>
      <c r="B23" s="13">
        <v>100.9</v>
      </c>
      <c r="C23" s="11">
        <v>76</v>
      </c>
      <c r="D23" s="11">
        <f t="shared" si="0"/>
        <v>76.974029999999999</v>
      </c>
    </row>
    <row r="24" spans="1:4" x14ac:dyDescent="0.3">
      <c r="A24" s="8">
        <v>23</v>
      </c>
      <c r="B24" s="12">
        <v>92.5</v>
      </c>
      <c r="C24" s="11">
        <v>71</v>
      </c>
      <c r="D24" s="11">
        <f t="shared" si="0"/>
        <v>73.389750000000006</v>
      </c>
    </row>
    <row r="25" spans="1:4" x14ac:dyDescent="0.3">
      <c r="A25" s="8">
        <v>24</v>
      </c>
      <c r="B25" s="12">
        <v>132</v>
      </c>
      <c r="C25" s="11">
        <v>90</v>
      </c>
      <c r="D25" s="11">
        <f t="shared" si="0"/>
        <v>90.244400000000013</v>
      </c>
    </row>
    <row r="26" spans="1:4" x14ac:dyDescent="0.3">
      <c r="A26" s="8">
        <v>25</v>
      </c>
      <c r="B26" s="12">
        <v>116.4</v>
      </c>
      <c r="C26" s="11">
        <v>88</v>
      </c>
      <c r="D26" s="11">
        <f t="shared" si="0"/>
        <v>83.587880000000013</v>
      </c>
    </row>
    <row r="27" spans="1:4" x14ac:dyDescent="0.3">
      <c r="B27" s="11">
        <v>154.8629013358331</v>
      </c>
      <c r="D27" s="11">
        <f>33.92+(0.4267*B27)</f>
        <v>99.999999999999986</v>
      </c>
    </row>
  </sheetData>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A1A4D-E887-44FE-ABFE-925081AD7A3C}">
  <dimension ref="A1:U27"/>
  <sheetViews>
    <sheetView topLeftCell="I20" workbookViewId="0">
      <selection activeCell="K37" sqref="K37"/>
    </sheetView>
  </sheetViews>
  <sheetFormatPr defaultRowHeight="14.4" x14ac:dyDescent="0.3"/>
  <cols>
    <col min="1" max="1" width="8.88671875" style="11"/>
    <col min="2" max="2" width="9.109375" style="8"/>
    <col min="3" max="3" width="11.5546875" style="11" customWidth="1"/>
    <col min="4" max="4" width="13" style="11" customWidth="1"/>
    <col min="5" max="5" width="13" style="48" customWidth="1"/>
    <col min="6" max="6" width="13.21875" style="11" bestFit="1" customWidth="1"/>
    <col min="7" max="8" width="9.109375" style="11"/>
    <col min="9" max="9" width="29.109375" style="48" bestFit="1" customWidth="1"/>
    <col min="10" max="11" width="29.109375" style="48" customWidth="1"/>
    <col min="12" max="12" width="9.109375" style="11"/>
    <col min="13" max="13" width="17.44140625" style="11" bestFit="1" customWidth="1"/>
    <col min="14" max="14" width="11" style="11" bestFit="1" customWidth="1"/>
    <col min="15" max="261" width="9.109375" style="11"/>
    <col min="262" max="262" width="11.5546875" style="11" customWidth="1"/>
    <col min="263" max="517" width="9.109375" style="11"/>
    <col min="518" max="518" width="11.5546875" style="11" customWidth="1"/>
    <col min="519" max="773" width="9.109375" style="11"/>
    <col min="774" max="774" width="11.5546875" style="11" customWidth="1"/>
    <col min="775" max="1029" width="9.109375" style="11"/>
    <col min="1030" max="1030" width="11.5546875" style="11" customWidth="1"/>
    <col min="1031" max="1285" width="9.109375" style="11"/>
    <col min="1286" max="1286" width="11.5546875" style="11" customWidth="1"/>
    <col min="1287" max="1541" width="9.109375" style="11"/>
    <col min="1542" max="1542" width="11.5546875" style="11" customWidth="1"/>
    <col min="1543" max="1797" width="9.109375" style="11"/>
    <col min="1798" max="1798" width="11.5546875" style="11" customWidth="1"/>
    <col min="1799" max="2053" width="9.109375" style="11"/>
    <col min="2054" max="2054" width="11.5546875" style="11" customWidth="1"/>
    <col min="2055" max="2309" width="9.109375" style="11"/>
    <col min="2310" max="2310" width="11.5546875" style="11" customWidth="1"/>
    <col min="2311" max="2565" width="9.109375" style="11"/>
    <col min="2566" max="2566" width="11.5546875" style="11" customWidth="1"/>
    <col min="2567" max="2821" width="9.109375" style="11"/>
    <col min="2822" max="2822" width="11.5546875" style="11" customWidth="1"/>
    <col min="2823" max="3077" width="9.109375" style="11"/>
    <col min="3078" max="3078" width="11.5546875" style="11" customWidth="1"/>
    <col min="3079" max="3333" width="9.109375" style="11"/>
    <col min="3334" max="3334" width="11.5546875" style="11" customWidth="1"/>
    <col min="3335" max="3589" width="9.109375" style="11"/>
    <col min="3590" max="3590" width="11.5546875" style="11" customWidth="1"/>
    <col min="3591" max="3845" width="9.109375" style="11"/>
    <col min="3846" max="3846" width="11.5546875" style="11" customWidth="1"/>
    <col min="3847" max="4101" width="9.109375" style="11"/>
    <col min="4102" max="4102" width="11.5546875" style="11" customWidth="1"/>
    <col min="4103" max="4357" width="9.109375" style="11"/>
    <col min="4358" max="4358" width="11.5546875" style="11" customWidth="1"/>
    <col min="4359" max="4613" width="9.109375" style="11"/>
    <col min="4614" max="4614" width="11.5546875" style="11" customWidth="1"/>
    <col min="4615" max="4869" width="9.109375" style="11"/>
    <col min="4870" max="4870" width="11.5546875" style="11" customWidth="1"/>
    <col min="4871" max="5125" width="9.109375" style="11"/>
    <col min="5126" max="5126" width="11.5546875" style="11" customWidth="1"/>
    <col min="5127" max="5381" width="9.109375" style="11"/>
    <col min="5382" max="5382" width="11.5546875" style="11" customWidth="1"/>
    <col min="5383" max="5637" width="9.109375" style="11"/>
    <col min="5638" max="5638" width="11.5546875" style="11" customWidth="1"/>
    <col min="5639" max="5893" width="9.109375" style="11"/>
    <col min="5894" max="5894" width="11.5546875" style="11" customWidth="1"/>
    <col min="5895" max="6149" width="9.109375" style="11"/>
    <col min="6150" max="6150" width="11.5546875" style="11" customWidth="1"/>
    <col min="6151" max="6405" width="9.109375" style="11"/>
    <col min="6406" max="6406" width="11.5546875" style="11" customWidth="1"/>
    <col min="6407" max="6661" width="9.109375" style="11"/>
    <col min="6662" max="6662" width="11.5546875" style="11" customWidth="1"/>
    <col min="6663" max="6917" width="9.109375" style="11"/>
    <col min="6918" max="6918" width="11.5546875" style="11" customWidth="1"/>
    <col min="6919" max="7173" width="9.109375" style="11"/>
    <col min="7174" max="7174" width="11.5546875" style="11" customWidth="1"/>
    <col min="7175" max="7429" width="9.109375" style="11"/>
    <col min="7430" max="7430" width="11.5546875" style="11" customWidth="1"/>
    <col min="7431" max="7685" width="9.109375" style="11"/>
    <col min="7686" max="7686" width="11.5546875" style="11" customWidth="1"/>
    <col min="7687" max="7941" width="9.109375" style="11"/>
    <col min="7942" max="7942" width="11.5546875" style="11" customWidth="1"/>
    <col min="7943" max="8197" width="9.109375" style="11"/>
    <col min="8198" max="8198" width="11.5546875" style="11" customWidth="1"/>
    <col min="8199" max="8453" width="9.109375" style="11"/>
    <col min="8454" max="8454" width="11.5546875" style="11" customWidth="1"/>
    <col min="8455" max="8709" width="9.109375" style="11"/>
    <col min="8710" max="8710" width="11.5546875" style="11" customWidth="1"/>
    <col min="8711" max="8965" width="9.109375" style="11"/>
    <col min="8966" max="8966" width="11.5546875" style="11" customWidth="1"/>
    <col min="8967" max="9221" width="9.109375" style="11"/>
    <col min="9222" max="9222" width="11.5546875" style="11" customWidth="1"/>
    <col min="9223" max="9477" width="9.109375" style="11"/>
    <col min="9478" max="9478" width="11.5546875" style="11" customWidth="1"/>
    <col min="9479" max="9733" width="9.109375" style="11"/>
    <col min="9734" max="9734" width="11.5546875" style="11" customWidth="1"/>
    <col min="9735" max="9989" width="9.109375" style="11"/>
    <col min="9990" max="9990" width="11.5546875" style="11" customWidth="1"/>
    <col min="9991" max="10245" width="9.109375" style="11"/>
    <col min="10246" max="10246" width="11.5546875" style="11" customWidth="1"/>
    <col min="10247" max="10501" width="9.109375" style="11"/>
    <col min="10502" max="10502" width="11.5546875" style="11" customWidth="1"/>
    <col min="10503" max="10757" width="9.109375" style="11"/>
    <col min="10758" max="10758" width="11.5546875" style="11" customWidth="1"/>
    <col min="10759" max="11013" width="9.109375" style="11"/>
    <col min="11014" max="11014" width="11.5546875" style="11" customWidth="1"/>
    <col min="11015" max="11269" width="9.109375" style="11"/>
    <col min="11270" max="11270" width="11.5546875" style="11" customWidth="1"/>
    <col min="11271" max="11525" width="9.109375" style="11"/>
    <col min="11526" max="11526" width="11.5546875" style="11" customWidth="1"/>
    <col min="11527" max="11781" width="9.109375" style="11"/>
    <col min="11782" max="11782" width="11.5546875" style="11" customWidth="1"/>
    <col min="11783" max="12037" width="9.109375" style="11"/>
    <col min="12038" max="12038" width="11.5546875" style="11" customWidth="1"/>
    <col min="12039" max="12293" width="9.109375" style="11"/>
    <col min="12294" max="12294" width="11.5546875" style="11" customWidth="1"/>
    <col min="12295" max="12549" width="9.109375" style="11"/>
    <col min="12550" max="12550" width="11.5546875" style="11" customWidth="1"/>
    <col min="12551" max="12805" width="9.109375" style="11"/>
    <col min="12806" max="12806" width="11.5546875" style="11" customWidth="1"/>
    <col min="12807" max="13061" width="9.109375" style="11"/>
    <col min="13062" max="13062" width="11.5546875" style="11" customWidth="1"/>
    <col min="13063" max="13317" width="9.109375" style="11"/>
    <col min="13318" max="13318" width="11.5546875" style="11" customWidth="1"/>
    <col min="13319" max="13573" width="9.109375" style="11"/>
    <col min="13574" max="13574" width="11.5546875" style="11" customWidth="1"/>
    <col min="13575" max="13829" width="9.109375" style="11"/>
    <col min="13830" max="13830" width="11.5546875" style="11" customWidth="1"/>
    <col min="13831" max="14085" width="9.109375" style="11"/>
    <col min="14086" max="14086" width="11.5546875" style="11" customWidth="1"/>
    <col min="14087" max="14341" width="9.109375" style="11"/>
    <col min="14342" max="14342" width="11.5546875" style="11" customWidth="1"/>
    <col min="14343" max="14597" width="9.109375" style="11"/>
    <col min="14598" max="14598" width="11.5546875" style="11" customWidth="1"/>
    <col min="14599" max="14853" width="9.109375" style="11"/>
    <col min="14854" max="14854" width="11.5546875" style="11" customWidth="1"/>
    <col min="14855" max="15109" width="9.109375" style="11"/>
    <col min="15110" max="15110" width="11.5546875" style="11" customWidth="1"/>
    <col min="15111" max="15365" width="9.109375" style="11"/>
    <col min="15366" max="15366" width="11.5546875" style="11" customWidth="1"/>
    <col min="15367" max="15621" width="9.109375" style="11"/>
    <col min="15622" max="15622" width="11.5546875" style="11" customWidth="1"/>
    <col min="15623" max="15877" width="9.109375" style="11"/>
    <col min="15878" max="15878" width="11.5546875" style="11" customWidth="1"/>
    <col min="15879" max="16133" width="9.109375" style="11"/>
    <col min="16134" max="16134" width="11.5546875" style="11" customWidth="1"/>
    <col min="16135" max="16381" width="9.109375" style="11"/>
    <col min="16382" max="16384" width="9.109375" style="11" customWidth="1"/>
  </cols>
  <sheetData>
    <row r="1" spans="1:21" s="9" customFormat="1" x14ac:dyDescent="0.3">
      <c r="A1" s="9" t="s">
        <v>42</v>
      </c>
      <c r="B1" s="8" t="s">
        <v>37</v>
      </c>
      <c r="C1" s="9" t="s">
        <v>38</v>
      </c>
      <c r="D1" s="9" t="s">
        <v>39</v>
      </c>
      <c r="E1" s="47" t="s">
        <v>38</v>
      </c>
      <c r="F1" s="9" t="s">
        <v>95</v>
      </c>
      <c r="G1" s="9" t="s">
        <v>96</v>
      </c>
      <c r="H1" s="9" t="s">
        <v>97</v>
      </c>
      <c r="I1" s="47" t="s">
        <v>98</v>
      </c>
      <c r="J1" s="47" t="s">
        <v>99</v>
      </c>
      <c r="K1" s="47" t="s">
        <v>100</v>
      </c>
      <c r="M1" s="51" t="s">
        <v>101</v>
      </c>
    </row>
    <row r="2" spans="1:21" ht="15" thickBot="1" x14ac:dyDescent="0.35">
      <c r="A2" s="11">
        <v>1</v>
      </c>
      <c r="B2" s="8">
        <v>1</v>
      </c>
      <c r="C2" s="10">
        <v>30000</v>
      </c>
      <c r="D2" s="10">
        <v>1200000</v>
      </c>
      <c r="E2" s="48">
        <f>C2</f>
        <v>30000</v>
      </c>
      <c r="F2" s="46">
        <v>0</v>
      </c>
      <c r="G2" s="46">
        <v>0</v>
      </c>
      <c r="H2" s="46">
        <v>0</v>
      </c>
      <c r="I2" s="48">
        <f>$O$2+SUMPRODUCT($P$2:$S$2,E2:H2)</f>
        <v>1764583.9416058392</v>
      </c>
      <c r="J2" t="e">
        <v>#N/A</v>
      </c>
      <c r="M2" t="s">
        <v>68</v>
      </c>
      <c r="N2"/>
      <c r="O2" s="42">
        <v>1641080.2919708027</v>
      </c>
      <c r="P2" s="42">
        <v>4.116788321167884</v>
      </c>
      <c r="Q2" s="42">
        <v>-754700.72992700723</v>
      </c>
      <c r="R2" s="42">
        <v>521547.44525547471</v>
      </c>
      <c r="S2" s="43">
        <v>535182.48175182496</v>
      </c>
      <c r="T2"/>
      <c r="U2"/>
    </row>
    <row r="3" spans="1:21" ht="15" thickBot="1" x14ac:dyDescent="0.35">
      <c r="A3" s="11">
        <v>1</v>
      </c>
      <c r="B3" s="8">
        <v>2</v>
      </c>
      <c r="C3" s="10">
        <v>20000</v>
      </c>
      <c r="D3" s="10">
        <v>880000</v>
      </c>
      <c r="E3" s="48">
        <f t="shared" ref="E3:E21" si="0">C3</f>
        <v>20000</v>
      </c>
      <c r="F3" s="46">
        <v>1</v>
      </c>
      <c r="G3" s="46">
        <v>0</v>
      </c>
      <c r="H3" s="46">
        <v>0</v>
      </c>
      <c r="I3" s="48">
        <f t="shared" ref="I3:I25" si="1">$O$2+SUMPRODUCT($P$2:$S$2,E3:H3)</f>
        <v>968715.32846715313</v>
      </c>
      <c r="J3" s="50">
        <f>D3</f>
        <v>880000</v>
      </c>
      <c r="K3" s="48">
        <f>ABS(J3-D3)</f>
        <v>0</v>
      </c>
      <c r="M3"/>
      <c r="N3"/>
      <c r="O3"/>
      <c r="P3"/>
      <c r="Q3"/>
      <c r="R3"/>
      <c r="S3"/>
      <c r="T3"/>
      <c r="U3"/>
    </row>
    <row r="4" spans="1:21" x14ac:dyDescent="0.3">
      <c r="A4" s="11">
        <v>1</v>
      </c>
      <c r="B4" s="8">
        <v>3</v>
      </c>
      <c r="C4" s="10">
        <v>15000</v>
      </c>
      <c r="D4" s="10">
        <v>1800000</v>
      </c>
      <c r="E4" s="48">
        <f t="shared" si="0"/>
        <v>15000</v>
      </c>
      <c r="F4" s="46">
        <v>0</v>
      </c>
      <c r="G4" s="46">
        <v>1</v>
      </c>
      <c r="H4" s="46">
        <v>0</v>
      </c>
      <c r="I4" s="48">
        <f t="shared" si="1"/>
        <v>2224379.5620437958</v>
      </c>
      <c r="J4" s="53">
        <f>0.1*D4+0.9*J3</f>
        <v>972000</v>
      </c>
      <c r="K4" s="48">
        <f t="shared" ref="K4:K21" si="2">ABS(J4-D4)</f>
        <v>828000</v>
      </c>
      <c r="M4" s="45" t="s">
        <v>69</v>
      </c>
      <c r="N4" s="45"/>
      <c r="O4"/>
      <c r="P4"/>
      <c r="Q4"/>
      <c r="R4"/>
      <c r="S4"/>
      <c r="T4"/>
      <c r="U4"/>
    </row>
    <row r="5" spans="1:21" x14ac:dyDescent="0.3">
      <c r="A5" s="11">
        <v>1</v>
      </c>
      <c r="B5" s="8">
        <v>4</v>
      </c>
      <c r="C5" s="10">
        <v>40000</v>
      </c>
      <c r="D5" s="10">
        <v>1050000</v>
      </c>
      <c r="E5" s="48">
        <f t="shared" si="0"/>
        <v>40000</v>
      </c>
      <c r="F5" s="46">
        <v>0</v>
      </c>
      <c r="G5" s="46">
        <v>0</v>
      </c>
      <c r="H5" s="46">
        <v>1</v>
      </c>
      <c r="I5" s="48">
        <f t="shared" si="1"/>
        <v>2340934.306569343</v>
      </c>
      <c r="J5">
        <f t="shared" ref="J5:J25" si="3">0.1*D5+0.9*J4</f>
        <v>979800</v>
      </c>
      <c r="K5" s="48">
        <f t="shared" si="2"/>
        <v>70200</v>
      </c>
      <c r="M5" s="42" t="s">
        <v>70</v>
      </c>
      <c r="N5" s="42">
        <v>0.55446315990010131</v>
      </c>
      <c r="O5"/>
      <c r="P5"/>
      <c r="Q5"/>
      <c r="R5"/>
      <c r="S5"/>
      <c r="T5"/>
      <c r="U5"/>
    </row>
    <row r="6" spans="1:21" x14ac:dyDescent="0.3">
      <c r="A6" s="11">
        <v>2</v>
      </c>
      <c r="B6" s="8">
        <v>1</v>
      </c>
      <c r="C6" s="10">
        <v>10000</v>
      </c>
      <c r="D6" s="10">
        <v>1700000</v>
      </c>
      <c r="E6" s="48">
        <f t="shared" si="0"/>
        <v>10000</v>
      </c>
      <c r="F6" s="46">
        <v>0</v>
      </c>
      <c r="G6" s="46">
        <v>0</v>
      </c>
      <c r="H6" s="46">
        <v>0</v>
      </c>
      <c r="I6" s="48">
        <f t="shared" si="1"/>
        <v>1682248.1751824815</v>
      </c>
      <c r="J6">
        <f t="shared" si="3"/>
        <v>1051820</v>
      </c>
      <c r="K6" s="48">
        <f t="shared" si="2"/>
        <v>648180</v>
      </c>
      <c r="M6" s="42" t="s">
        <v>71</v>
      </c>
      <c r="N6" s="42">
        <v>0.30742939568640537</v>
      </c>
      <c r="O6"/>
      <c r="P6"/>
      <c r="Q6"/>
      <c r="R6"/>
      <c r="S6"/>
      <c r="T6"/>
      <c r="U6"/>
    </row>
    <row r="7" spans="1:21" x14ac:dyDescent="0.3">
      <c r="A7" s="11">
        <v>2</v>
      </c>
      <c r="B7" s="8">
        <v>2</v>
      </c>
      <c r="C7" s="10">
        <v>50000</v>
      </c>
      <c r="D7" s="10">
        <v>350000</v>
      </c>
      <c r="E7" s="48">
        <f t="shared" si="0"/>
        <v>50000</v>
      </c>
      <c r="F7" s="46">
        <v>1</v>
      </c>
      <c r="G7" s="46">
        <v>0</v>
      </c>
      <c r="H7" s="46">
        <v>0</v>
      </c>
      <c r="I7" s="48">
        <f t="shared" si="1"/>
        <v>1092218.9781021897</v>
      </c>
      <c r="J7">
        <f t="shared" si="3"/>
        <v>981638</v>
      </c>
      <c r="K7" s="48">
        <f>ABS(J7-D7)</f>
        <v>631638</v>
      </c>
      <c r="M7" s="42" t="s">
        <v>72</v>
      </c>
      <c r="N7" s="42">
        <v>0.12274390120278014</v>
      </c>
      <c r="O7"/>
      <c r="P7"/>
      <c r="Q7"/>
      <c r="R7"/>
      <c r="S7"/>
      <c r="T7"/>
      <c r="U7"/>
    </row>
    <row r="8" spans="1:21" x14ac:dyDescent="0.3">
      <c r="A8" s="11">
        <v>2</v>
      </c>
      <c r="B8" s="8">
        <v>3</v>
      </c>
      <c r="C8" s="10">
        <v>5000</v>
      </c>
      <c r="D8" s="10">
        <v>2500000</v>
      </c>
      <c r="E8" s="48">
        <f t="shared" si="0"/>
        <v>5000</v>
      </c>
      <c r="F8" s="46">
        <v>0</v>
      </c>
      <c r="G8" s="46">
        <v>1</v>
      </c>
      <c r="H8" s="46">
        <v>0</v>
      </c>
      <c r="I8" s="48">
        <f t="shared" si="1"/>
        <v>2183211.678832117</v>
      </c>
      <c r="J8">
        <f t="shared" si="3"/>
        <v>1133474.2000000002</v>
      </c>
      <c r="K8" s="48">
        <f t="shared" si="2"/>
        <v>1366525.7999999998</v>
      </c>
      <c r="M8" s="42" t="s">
        <v>73</v>
      </c>
      <c r="N8" s="42">
        <v>949143.04798984085</v>
      </c>
      <c r="O8"/>
      <c r="P8"/>
      <c r="Q8"/>
      <c r="R8"/>
      <c r="S8"/>
      <c r="T8"/>
      <c r="U8"/>
    </row>
    <row r="9" spans="1:21" ht="15" thickBot="1" x14ac:dyDescent="0.35">
      <c r="A9" s="11">
        <v>2</v>
      </c>
      <c r="B9" s="8">
        <v>4</v>
      </c>
      <c r="C9" s="10">
        <v>40000</v>
      </c>
      <c r="D9" s="10">
        <v>760000</v>
      </c>
      <c r="E9" s="48">
        <f t="shared" si="0"/>
        <v>40000</v>
      </c>
      <c r="F9" s="46">
        <v>0</v>
      </c>
      <c r="G9" s="46">
        <v>0</v>
      </c>
      <c r="H9" s="46">
        <v>1</v>
      </c>
      <c r="I9" s="48">
        <f t="shared" si="1"/>
        <v>2340934.306569343</v>
      </c>
      <c r="J9">
        <f t="shared" si="3"/>
        <v>1096126.7800000003</v>
      </c>
      <c r="K9" s="48">
        <f t="shared" si="2"/>
        <v>336126.78000000026</v>
      </c>
      <c r="M9" s="43" t="s">
        <v>74</v>
      </c>
      <c r="N9" s="43">
        <v>20</v>
      </c>
      <c r="O9"/>
      <c r="P9"/>
      <c r="Q9"/>
      <c r="R9"/>
      <c r="S9"/>
      <c r="T9"/>
      <c r="U9"/>
    </row>
    <row r="10" spans="1:21" x14ac:dyDescent="0.3">
      <c r="A10" s="11">
        <v>3</v>
      </c>
      <c r="B10" s="8">
        <v>1</v>
      </c>
      <c r="C10" s="10">
        <v>20000</v>
      </c>
      <c r="D10" s="10">
        <v>2300000</v>
      </c>
      <c r="E10" s="48">
        <f t="shared" si="0"/>
        <v>20000</v>
      </c>
      <c r="F10" s="46">
        <v>0</v>
      </c>
      <c r="G10" s="46">
        <v>0</v>
      </c>
      <c r="H10" s="46">
        <v>0</v>
      </c>
      <c r="I10" s="48">
        <f t="shared" si="1"/>
        <v>1723416.0583941604</v>
      </c>
      <c r="J10">
        <f t="shared" si="3"/>
        <v>1216514.1020000004</v>
      </c>
      <c r="K10" s="48">
        <f t="shared" si="2"/>
        <v>1083485.8979999996</v>
      </c>
      <c r="M10"/>
      <c r="N10"/>
      <c r="O10"/>
      <c r="P10"/>
      <c r="Q10"/>
      <c r="R10"/>
      <c r="S10"/>
      <c r="T10"/>
      <c r="U10"/>
    </row>
    <row r="11" spans="1:21" ht="15" thickBot="1" x14ac:dyDescent="0.35">
      <c r="A11" s="11">
        <v>3</v>
      </c>
      <c r="B11" s="8">
        <v>2</v>
      </c>
      <c r="C11" s="10">
        <v>10000</v>
      </c>
      <c r="D11" s="10">
        <v>1000000</v>
      </c>
      <c r="E11" s="48">
        <f t="shared" si="0"/>
        <v>10000</v>
      </c>
      <c r="F11" s="46">
        <v>1</v>
      </c>
      <c r="G11" s="46">
        <v>0</v>
      </c>
      <c r="H11" s="46">
        <v>0</v>
      </c>
      <c r="I11" s="48">
        <f t="shared" si="1"/>
        <v>927547.4452554743</v>
      </c>
      <c r="J11">
        <f t="shared" si="3"/>
        <v>1194862.6918000004</v>
      </c>
      <c r="K11" s="48">
        <f t="shared" si="2"/>
        <v>194862.69180000038</v>
      </c>
      <c r="M11" t="s">
        <v>75</v>
      </c>
      <c r="N11"/>
      <c r="O11"/>
      <c r="P11"/>
      <c r="Q11"/>
      <c r="R11"/>
      <c r="S11"/>
      <c r="T11"/>
      <c r="U11"/>
    </row>
    <row r="12" spans="1:21" x14ac:dyDescent="0.3">
      <c r="A12" s="11">
        <v>3</v>
      </c>
      <c r="B12" s="8">
        <v>3</v>
      </c>
      <c r="C12" s="10">
        <v>60000</v>
      </c>
      <c r="D12" s="10">
        <v>1570000</v>
      </c>
      <c r="E12" s="48">
        <f t="shared" si="0"/>
        <v>60000</v>
      </c>
      <c r="F12" s="46">
        <v>0</v>
      </c>
      <c r="G12" s="46">
        <v>1</v>
      </c>
      <c r="H12" s="46">
        <v>0</v>
      </c>
      <c r="I12" s="48">
        <f t="shared" si="1"/>
        <v>2409635.0364963505</v>
      </c>
      <c r="J12">
        <f t="shared" si="3"/>
        <v>1232376.4226200003</v>
      </c>
      <c r="K12" s="48">
        <f t="shared" si="2"/>
        <v>337623.57737999968</v>
      </c>
      <c r="M12" s="44"/>
      <c r="N12" s="44" t="s">
        <v>80</v>
      </c>
      <c r="O12" s="44" t="s">
        <v>81</v>
      </c>
      <c r="P12" s="44" t="s">
        <v>82</v>
      </c>
      <c r="Q12" s="44" t="s">
        <v>83</v>
      </c>
      <c r="R12" s="44" t="s">
        <v>84</v>
      </c>
      <c r="S12"/>
      <c r="T12"/>
      <c r="U12"/>
    </row>
    <row r="13" spans="1:21" x14ac:dyDescent="0.3">
      <c r="A13" s="11">
        <v>3</v>
      </c>
      <c r="B13" s="8">
        <v>4</v>
      </c>
      <c r="C13" s="10">
        <v>5000</v>
      </c>
      <c r="D13" s="10">
        <v>2430000</v>
      </c>
      <c r="E13" s="48">
        <f t="shared" si="0"/>
        <v>5000</v>
      </c>
      <c r="F13" s="46">
        <v>0</v>
      </c>
      <c r="G13" s="46">
        <v>0</v>
      </c>
      <c r="H13" s="46">
        <v>1</v>
      </c>
      <c r="I13" s="48">
        <f t="shared" si="1"/>
        <v>2196846.7153284671</v>
      </c>
      <c r="J13">
        <f t="shared" si="3"/>
        <v>1352138.7803580004</v>
      </c>
      <c r="K13" s="48">
        <f t="shared" si="2"/>
        <v>1077861.2196419996</v>
      </c>
      <c r="M13" s="42" t="s">
        <v>76</v>
      </c>
      <c r="N13" s="42">
        <v>4</v>
      </c>
      <c r="O13" s="42">
        <v>5998407116788.3203</v>
      </c>
      <c r="P13" s="42">
        <v>1499601779197.0801</v>
      </c>
      <c r="Q13" s="42">
        <v>1.6646104045472991</v>
      </c>
      <c r="R13" s="42">
        <v>0.21025509750693167</v>
      </c>
      <c r="S13"/>
      <c r="T13"/>
      <c r="U13"/>
    </row>
    <row r="14" spans="1:21" x14ac:dyDescent="0.3">
      <c r="A14" s="11">
        <v>4</v>
      </c>
      <c r="B14" s="8">
        <v>1</v>
      </c>
      <c r="C14" s="10">
        <v>35000</v>
      </c>
      <c r="D14" s="10">
        <v>1320000</v>
      </c>
      <c r="E14" s="48">
        <f t="shared" si="0"/>
        <v>35000</v>
      </c>
      <c r="F14" s="46">
        <v>0</v>
      </c>
      <c r="G14" s="46">
        <v>0</v>
      </c>
      <c r="H14" s="46">
        <v>0</v>
      </c>
      <c r="I14" s="48">
        <f t="shared" si="1"/>
        <v>1785167.8832116786</v>
      </c>
      <c r="J14">
        <f t="shared" si="3"/>
        <v>1348924.9023222004</v>
      </c>
      <c r="K14" s="48">
        <f t="shared" si="2"/>
        <v>28924.90232220036</v>
      </c>
      <c r="M14" s="42" t="s">
        <v>77</v>
      </c>
      <c r="N14" s="42">
        <v>15</v>
      </c>
      <c r="O14" s="42">
        <v>13513087883211.68</v>
      </c>
      <c r="P14" s="42">
        <v>900872525547.44531</v>
      </c>
      <c r="Q14" s="42"/>
      <c r="R14" s="42"/>
      <c r="S14"/>
      <c r="T14"/>
      <c r="U14"/>
    </row>
    <row r="15" spans="1:21" ht="15" thickBot="1" x14ac:dyDescent="0.35">
      <c r="A15" s="11">
        <v>4</v>
      </c>
      <c r="B15" s="8">
        <v>2</v>
      </c>
      <c r="C15" s="10">
        <v>15000</v>
      </c>
      <c r="D15" s="10">
        <v>1400000</v>
      </c>
      <c r="E15" s="48">
        <f t="shared" si="0"/>
        <v>15000</v>
      </c>
      <c r="F15" s="46">
        <v>1</v>
      </c>
      <c r="G15" s="46">
        <v>0</v>
      </c>
      <c r="H15" s="46">
        <v>0</v>
      </c>
      <c r="I15" s="48">
        <f t="shared" si="1"/>
        <v>948131.38686131372</v>
      </c>
      <c r="J15">
        <f t="shared" si="3"/>
        <v>1354032.4120899804</v>
      </c>
      <c r="K15" s="48">
        <f t="shared" si="2"/>
        <v>45967.58791001956</v>
      </c>
      <c r="M15" s="43" t="s">
        <v>78</v>
      </c>
      <c r="N15" s="43">
        <v>19</v>
      </c>
      <c r="O15" s="43">
        <v>19511495000000</v>
      </c>
      <c r="P15" s="43"/>
      <c r="Q15" s="43"/>
      <c r="R15" s="43"/>
      <c r="S15"/>
      <c r="T15"/>
      <c r="U15"/>
    </row>
    <row r="16" spans="1:21" ht="15" thickBot="1" x14ac:dyDescent="0.35">
      <c r="A16" s="11">
        <v>4</v>
      </c>
      <c r="B16" s="8">
        <v>3</v>
      </c>
      <c r="C16" s="10">
        <v>70000</v>
      </c>
      <c r="D16" s="10">
        <v>1890000</v>
      </c>
      <c r="E16" s="48">
        <f t="shared" si="0"/>
        <v>70000</v>
      </c>
      <c r="F16" s="46">
        <v>0</v>
      </c>
      <c r="G16" s="46">
        <v>1</v>
      </c>
      <c r="H16" s="46">
        <v>0</v>
      </c>
      <c r="I16" s="48">
        <f t="shared" si="1"/>
        <v>2450802.9197080294</v>
      </c>
      <c r="J16">
        <f t="shared" si="3"/>
        <v>1407629.1708809824</v>
      </c>
      <c r="K16" s="48">
        <f t="shared" si="2"/>
        <v>482370.82911901758</v>
      </c>
      <c r="M16"/>
      <c r="N16"/>
      <c r="O16"/>
      <c r="P16"/>
      <c r="Q16"/>
      <c r="R16"/>
      <c r="S16"/>
      <c r="T16"/>
      <c r="U16"/>
    </row>
    <row r="17" spans="1:21" x14ac:dyDescent="0.3">
      <c r="A17" s="11">
        <v>4</v>
      </c>
      <c r="B17" s="8">
        <v>4</v>
      </c>
      <c r="C17" s="10">
        <v>25000</v>
      </c>
      <c r="D17" s="10">
        <v>3200000</v>
      </c>
      <c r="E17" s="48">
        <f t="shared" si="0"/>
        <v>25000</v>
      </c>
      <c r="F17" s="46">
        <v>0</v>
      </c>
      <c r="G17" s="46">
        <v>0</v>
      </c>
      <c r="H17" s="46">
        <v>1</v>
      </c>
      <c r="I17" s="48">
        <f t="shared" si="1"/>
        <v>2279182.4817518247</v>
      </c>
      <c r="J17">
        <f t="shared" si="3"/>
        <v>1586866.2537928843</v>
      </c>
      <c r="K17" s="48">
        <f t="shared" si="2"/>
        <v>1613133.7462071157</v>
      </c>
      <c r="M17" s="44"/>
      <c r="N17" s="44" t="s">
        <v>85</v>
      </c>
      <c r="O17" s="44" t="s">
        <v>73</v>
      </c>
      <c r="P17" s="44" t="s">
        <v>86</v>
      </c>
      <c r="Q17" s="44" t="s">
        <v>87</v>
      </c>
      <c r="R17" s="44" t="s">
        <v>88</v>
      </c>
      <c r="S17" s="44" t="s">
        <v>89</v>
      </c>
      <c r="T17" s="44" t="s">
        <v>90</v>
      </c>
      <c r="U17" s="44" t="s">
        <v>91</v>
      </c>
    </row>
    <row r="18" spans="1:21" x14ac:dyDescent="0.3">
      <c r="A18" s="11">
        <v>5</v>
      </c>
      <c r="B18" s="8">
        <v>1</v>
      </c>
      <c r="C18" s="10">
        <v>30000</v>
      </c>
      <c r="D18" s="10">
        <v>2200000</v>
      </c>
      <c r="E18" s="48">
        <f t="shared" si="0"/>
        <v>30000</v>
      </c>
      <c r="F18" s="46">
        <v>0</v>
      </c>
      <c r="G18" s="46">
        <v>0</v>
      </c>
      <c r="H18" s="46">
        <v>0</v>
      </c>
      <c r="I18" s="48">
        <f t="shared" si="1"/>
        <v>1764583.9416058392</v>
      </c>
      <c r="J18">
        <f t="shared" si="3"/>
        <v>1648179.628413596</v>
      </c>
      <c r="K18" s="48">
        <f t="shared" si="2"/>
        <v>551820.37158640404</v>
      </c>
      <c r="M18" s="42" t="s">
        <v>79</v>
      </c>
      <c r="N18" s="42">
        <v>1641080.2919708027</v>
      </c>
      <c r="O18" s="42">
        <v>498669.73409909924</v>
      </c>
      <c r="P18" s="42">
        <v>3.2909161710718049</v>
      </c>
      <c r="Q18" s="42">
        <v>4.9502501825914036E-3</v>
      </c>
      <c r="R18" s="42">
        <v>578190.91384086432</v>
      </c>
      <c r="S18" s="42">
        <v>2703969.6701007411</v>
      </c>
      <c r="T18" s="42">
        <v>578190.91384086432</v>
      </c>
      <c r="U18" s="42">
        <v>2703969.6701007411</v>
      </c>
    </row>
    <row r="19" spans="1:21" x14ac:dyDescent="0.3">
      <c r="A19" s="11">
        <v>5</v>
      </c>
      <c r="B19" s="8">
        <v>2</v>
      </c>
      <c r="C19" s="10">
        <v>60000</v>
      </c>
      <c r="D19" s="10">
        <v>1440000</v>
      </c>
      <c r="E19" s="48">
        <f t="shared" si="0"/>
        <v>60000</v>
      </c>
      <c r="F19" s="46">
        <v>1</v>
      </c>
      <c r="G19" s="46">
        <v>0</v>
      </c>
      <c r="H19" s="46">
        <v>0</v>
      </c>
      <c r="I19" s="48">
        <f t="shared" si="1"/>
        <v>1133386.8613138685</v>
      </c>
      <c r="J19" s="54">
        <f>0.1*D19+0.9*J18</f>
        <v>1627361.6655722363</v>
      </c>
      <c r="K19" s="48">
        <f t="shared" si="2"/>
        <v>187361.66557223629</v>
      </c>
      <c r="M19" s="42" t="s">
        <v>38</v>
      </c>
      <c r="N19" s="42">
        <v>4.116788321167884</v>
      </c>
      <c r="O19" s="42">
        <v>10.468772504700047</v>
      </c>
      <c r="P19" s="42">
        <v>0.39324460621525742</v>
      </c>
      <c r="Q19" s="42">
        <v>0.69967145897905336</v>
      </c>
      <c r="R19" s="42">
        <v>-18.196872076543688</v>
      </c>
      <c r="S19" s="42">
        <v>26.430448718879457</v>
      </c>
      <c r="T19" s="42">
        <v>-18.196872076543688</v>
      </c>
      <c r="U19" s="42">
        <v>26.430448718879457</v>
      </c>
    </row>
    <row r="20" spans="1:21" x14ac:dyDescent="0.3">
      <c r="A20" s="11">
        <v>5</v>
      </c>
      <c r="B20" s="8">
        <v>3</v>
      </c>
      <c r="C20" s="10">
        <v>80000</v>
      </c>
      <c r="D20" s="10">
        <v>4000000</v>
      </c>
      <c r="E20" s="48">
        <f t="shared" si="0"/>
        <v>80000</v>
      </c>
      <c r="F20" s="46">
        <v>0</v>
      </c>
      <c r="G20" s="46">
        <v>1</v>
      </c>
      <c r="H20" s="46">
        <v>0</v>
      </c>
      <c r="I20" s="48">
        <f t="shared" si="1"/>
        <v>2491970.8029197082</v>
      </c>
      <c r="J20">
        <f t="shared" si="3"/>
        <v>1864625.4990150128</v>
      </c>
      <c r="K20" s="48">
        <f t="shared" si="2"/>
        <v>2135374.5009849872</v>
      </c>
      <c r="M20" s="42" t="s">
        <v>95</v>
      </c>
      <c r="N20" s="42">
        <v>-754700.72992700723</v>
      </c>
      <c r="O20" s="42">
        <v>603568.08840276173</v>
      </c>
      <c r="P20" s="42">
        <v>-1.2503986616061691</v>
      </c>
      <c r="Q20" s="42">
        <v>0.23030903480370735</v>
      </c>
      <c r="R20" s="42">
        <v>-2041175.6576674553</v>
      </c>
      <c r="S20" s="42">
        <v>531774.19781344093</v>
      </c>
      <c r="T20" s="42">
        <v>-2041175.6576674553</v>
      </c>
      <c r="U20" s="42">
        <v>531774.19781344093</v>
      </c>
    </row>
    <row r="21" spans="1:21" x14ac:dyDescent="0.3">
      <c r="A21" s="11">
        <v>5</v>
      </c>
      <c r="B21" s="8">
        <v>4</v>
      </c>
      <c r="C21" s="10">
        <v>50000</v>
      </c>
      <c r="D21" s="10">
        <v>4100000</v>
      </c>
      <c r="E21" s="48">
        <f t="shared" si="0"/>
        <v>50000</v>
      </c>
      <c r="F21" s="46">
        <v>0</v>
      </c>
      <c r="G21" s="46">
        <v>0</v>
      </c>
      <c r="H21" s="46">
        <v>1</v>
      </c>
      <c r="I21" s="48">
        <f t="shared" si="1"/>
        <v>2382102.1897810218</v>
      </c>
      <c r="J21">
        <f t="shared" si="3"/>
        <v>2088162.9491135115</v>
      </c>
      <c r="M21" s="42" t="s">
        <v>96</v>
      </c>
      <c r="N21" s="42">
        <v>521547.44525547471</v>
      </c>
      <c r="O21" s="42">
        <v>639281.23109395709</v>
      </c>
      <c r="P21" s="42">
        <v>0.81583412727914317</v>
      </c>
      <c r="Q21" s="42">
        <v>0.42736084559936749</v>
      </c>
      <c r="R21" s="42">
        <v>-841048.24424463324</v>
      </c>
      <c r="S21" s="42">
        <v>1884143.1347555825</v>
      </c>
      <c r="T21" s="42">
        <v>-841048.24424463324</v>
      </c>
      <c r="U21" s="42">
        <v>1884143.1347555825</v>
      </c>
    </row>
    <row r="22" spans="1:21" ht="15" thickBot="1" x14ac:dyDescent="0.35">
      <c r="C22" s="10"/>
      <c r="E22" s="48">
        <v>50000</v>
      </c>
      <c r="F22" s="46">
        <v>0</v>
      </c>
      <c r="G22" s="46">
        <v>0</v>
      </c>
      <c r="H22" s="46">
        <v>0</v>
      </c>
      <c r="I22" s="49">
        <f t="shared" si="1"/>
        <v>1846919.7080291968</v>
      </c>
      <c r="J22">
        <f t="shared" si="3"/>
        <v>1879346.6542021604</v>
      </c>
      <c r="M22" s="43" t="s">
        <v>97</v>
      </c>
      <c r="N22" s="43">
        <v>535182.48175182496</v>
      </c>
      <c r="O22" s="43">
        <v>604747.19917415164</v>
      </c>
      <c r="P22" s="43">
        <v>0.88496892996391729</v>
      </c>
      <c r="Q22" s="43">
        <v>0.39013924050654802</v>
      </c>
      <c r="R22" s="43">
        <v>-753805.66110646678</v>
      </c>
      <c r="S22" s="43">
        <v>1824170.6246101167</v>
      </c>
      <c r="T22" s="43">
        <v>-753805.66110646678</v>
      </c>
      <c r="U22" s="43">
        <v>1824170.6246101167</v>
      </c>
    </row>
    <row r="23" spans="1:21" x14ac:dyDescent="0.3">
      <c r="C23" s="10"/>
      <c r="E23" s="48">
        <v>50000</v>
      </c>
      <c r="F23" s="46">
        <v>1</v>
      </c>
      <c r="G23" s="46">
        <v>0</v>
      </c>
      <c r="H23" s="46">
        <v>0</v>
      </c>
      <c r="I23" s="49">
        <f t="shared" si="1"/>
        <v>1092218.9781021897</v>
      </c>
      <c r="J23">
        <f t="shared" si="3"/>
        <v>1691411.9887819444</v>
      </c>
      <c r="M23"/>
      <c r="N23"/>
      <c r="O23"/>
      <c r="P23"/>
      <c r="Q23"/>
      <c r="R23"/>
      <c r="S23"/>
      <c r="T23"/>
      <c r="U23"/>
    </row>
    <row r="24" spans="1:21" x14ac:dyDescent="0.3">
      <c r="C24" s="10"/>
      <c r="E24" s="48">
        <v>50000</v>
      </c>
      <c r="F24" s="46">
        <v>0</v>
      </c>
      <c r="G24" s="46">
        <v>1</v>
      </c>
      <c r="H24" s="46">
        <v>0</v>
      </c>
      <c r="I24" s="49">
        <f t="shared" si="1"/>
        <v>2368467.1532846717</v>
      </c>
      <c r="J24">
        <f t="shared" si="3"/>
        <v>1522270.7899037499</v>
      </c>
      <c r="M24"/>
      <c r="N24"/>
      <c r="O24"/>
      <c r="P24"/>
      <c r="Q24"/>
      <c r="R24"/>
      <c r="S24"/>
      <c r="T24"/>
      <c r="U24"/>
    </row>
    <row r="25" spans="1:21" x14ac:dyDescent="0.3">
      <c r="C25" s="10"/>
      <c r="E25" s="48">
        <v>50000</v>
      </c>
      <c r="F25" s="46">
        <v>0</v>
      </c>
      <c r="G25" s="46">
        <v>0</v>
      </c>
      <c r="H25" s="46">
        <v>1</v>
      </c>
      <c r="I25" s="49">
        <f t="shared" si="1"/>
        <v>2382102.1897810218</v>
      </c>
      <c r="J25">
        <f t="shared" si="3"/>
        <v>1370043.710913375</v>
      </c>
      <c r="M25" s="52" t="s">
        <v>102</v>
      </c>
      <c r="N25"/>
      <c r="O25"/>
      <c r="P25"/>
      <c r="Q25"/>
      <c r="R25"/>
      <c r="S25"/>
      <c r="T25"/>
      <c r="U25"/>
    </row>
    <row r="27" spans="1:21" x14ac:dyDescent="0.3">
      <c r="M27" s="11" t="s">
        <v>103</v>
      </c>
      <c r="N27" s="48">
        <f>AVERAGE(K3:K20)</f>
        <v>645525.42058466549</v>
      </c>
    </row>
  </sheetData>
  <printOptions gridLines="1" gridLinesSet="0"/>
  <pageMargins left="0.75" right="0.75" top="1" bottom="1" header="0.5" footer="0.5"/>
  <pageSetup orientation="portrait" horizontalDpi="300" verticalDpi="300" r:id="rId1"/>
  <headerFooter alignWithMargins="0">
    <oddHeader>&amp;A</oddHeader>
    <oddFooter>Page &amp;P</oddFooter>
  </headerFooter>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BF9A6-0C46-4757-90C0-D6556263E157}">
  <dimension ref="A1:AF148"/>
  <sheetViews>
    <sheetView topLeftCell="V90" workbookViewId="0">
      <selection activeCell="O141" sqref="O141:O148"/>
    </sheetView>
  </sheetViews>
  <sheetFormatPr defaultRowHeight="14.4" x14ac:dyDescent="0.3"/>
  <cols>
    <col min="1" max="1" width="11.44140625" style="1" customWidth="1"/>
    <col min="2" max="3" width="9.109375" style="2"/>
    <col min="4" max="4" width="17.77734375" style="2" bestFit="1" customWidth="1"/>
    <col min="5" max="5" width="14.44140625" style="3" customWidth="1"/>
    <col min="6" max="17" width="18.109375" style="3" customWidth="1"/>
    <col min="18" max="18" width="44" style="3" bestFit="1" customWidth="1"/>
    <col min="19" max="19" width="34.21875" style="3" bestFit="1" customWidth="1"/>
    <col min="20" max="20" width="17.44140625" style="3" bestFit="1" customWidth="1"/>
    <col min="21" max="21" width="8.88671875" style="3"/>
    <col min="22" max="22" width="13.44140625" style="3" bestFit="1" customWidth="1"/>
    <col min="23" max="29" width="9.109375" style="3"/>
    <col min="30" max="30" width="10.44140625" style="3" bestFit="1" customWidth="1"/>
    <col min="31" max="31" width="10.6640625" style="3" customWidth="1"/>
    <col min="32" max="32" width="24.21875" style="3" customWidth="1"/>
    <col min="33" max="269" width="9.109375" style="3"/>
    <col min="270" max="270" width="11.44140625" style="3" customWidth="1"/>
    <col min="271" max="525" width="9.109375" style="3"/>
    <col min="526" max="526" width="11.44140625" style="3" customWidth="1"/>
    <col min="527" max="781" width="9.109375" style="3"/>
    <col min="782" max="782" width="11.44140625" style="3" customWidth="1"/>
    <col min="783" max="1037" width="9.109375" style="3"/>
    <col min="1038" max="1038" width="11.44140625" style="3" customWidth="1"/>
    <col min="1039" max="1293" width="9.109375" style="3"/>
    <col min="1294" max="1294" width="11.44140625" style="3" customWidth="1"/>
    <col min="1295" max="1549" width="9.109375" style="3"/>
    <col min="1550" max="1550" width="11.44140625" style="3" customWidth="1"/>
    <col min="1551" max="1805" width="9.109375" style="3"/>
    <col min="1806" max="1806" width="11.44140625" style="3" customWidth="1"/>
    <col min="1807" max="2061" width="9.109375" style="3"/>
    <col min="2062" max="2062" width="11.44140625" style="3" customWidth="1"/>
    <col min="2063" max="2317" width="9.109375" style="3"/>
    <col min="2318" max="2318" width="11.44140625" style="3" customWidth="1"/>
    <col min="2319" max="2573" width="9.109375" style="3"/>
    <col min="2574" max="2574" width="11.44140625" style="3" customWidth="1"/>
    <col min="2575" max="2829" width="9.109375" style="3"/>
    <col min="2830" max="2830" width="11.44140625" style="3" customWidth="1"/>
    <col min="2831" max="3085" width="9.109375" style="3"/>
    <col min="3086" max="3086" width="11.44140625" style="3" customWidth="1"/>
    <col min="3087" max="3341" width="9.109375" style="3"/>
    <col min="3342" max="3342" width="11.44140625" style="3" customWidth="1"/>
    <col min="3343" max="3597" width="9.109375" style="3"/>
    <col min="3598" max="3598" width="11.44140625" style="3" customWidth="1"/>
    <col min="3599" max="3853" width="9.109375" style="3"/>
    <col min="3854" max="3854" width="11.44140625" style="3" customWidth="1"/>
    <col min="3855" max="4109" width="9.109375" style="3"/>
    <col min="4110" max="4110" width="11.44140625" style="3" customWidth="1"/>
    <col min="4111" max="4365" width="9.109375" style="3"/>
    <col min="4366" max="4366" width="11.44140625" style="3" customWidth="1"/>
    <col min="4367" max="4621" width="9.109375" style="3"/>
    <col min="4622" max="4622" width="11.44140625" style="3" customWidth="1"/>
    <col min="4623" max="4877" width="9.109375" style="3"/>
    <col min="4878" max="4878" width="11.44140625" style="3" customWidth="1"/>
    <col min="4879" max="5133" width="9.109375" style="3"/>
    <col min="5134" max="5134" width="11.44140625" style="3" customWidth="1"/>
    <col min="5135" max="5389" width="9.109375" style="3"/>
    <col min="5390" max="5390" width="11.44140625" style="3" customWidth="1"/>
    <col min="5391" max="5645" width="9.109375" style="3"/>
    <col min="5646" max="5646" width="11.44140625" style="3" customWidth="1"/>
    <col min="5647" max="5901" width="9.109375" style="3"/>
    <col min="5902" max="5902" width="11.44140625" style="3" customWidth="1"/>
    <col min="5903" max="6157" width="9.109375" style="3"/>
    <col min="6158" max="6158" width="11.44140625" style="3" customWidth="1"/>
    <col min="6159" max="6413" width="9.109375" style="3"/>
    <col min="6414" max="6414" width="11.44140625" style="3" customWidth="1"/>
    <col min="6415" max="6669" width="9.109375" style="3"/>
    <col min="6670" max="6670" width="11.44140625" style="3" customWidth="1"/>
    <col min="6671" max="6925" width="9.109375" style="3"/>
    <col min="6926" max="6926" width="11.44140625" style="3" customWidth="1"/>
    <col min="6927" max="7181" width="9.109375" style="3"/>
    <col min="7182" max="7182" width="11.44140625" style="3" customWidth="1"/>
    <col min="7183" max="7437" width="9.109375" style="3"/>
    <col min="7438" max="7438" width="11.44140625" style="3" customWidth="1"/>
    <col min="7439" max="7693" width="9.109375" style="3"/>
    <col min="7694" max="7694" width="11.44140625" style="3" customWidth="1"/>
    <col min="7695" max="7949" width="9.109375" style="3"/>
    <col min="7950" max="7950" width="11.44140625" style="3" customWidth="1"/>
    <col min="7951" max="8205" width="9.109375" style="3"/>
    <col min="8206" max="8206" width="11.44140625" style="3" customWidth="1"/>
    <col min="8207" max="8461" width="9.109375" style="3"/>
    <col min="8462" max="8462" width="11.44140625" style="3" customWidth="1"/>
    <col min="8463" max="8717" width="9.109375" style="3"/>
    <col min="8718" max="8718" width="11.44140625" style="3" customWidth="1"/>
    <col min="8719" max="8973" width="9.109375" style="3"/>
    <col min="8974" max="8974" width="11.44140625" style="3" customWidth="1"/>
    <col min="8975" max="9229" width="9.109375" style="3"/>
    <col min="9230" max="9230" width="11.44140625" style="3" customWidth="1"/>
    <col min="9231" max="9485" width="9.109375" style="3"/>
    <col min="9486" max="9486" width="11.44140625" style="3" customWidth="1"/>
    <col min="9487" max="9741" width="9.109375" style="3"/>
    <col min="9742" max="9742" width="11.44140625" style="3" customWidth="1"/>
    <col min="9743" max="9997" width="9.109375" style="3"/>
    <col min="9998" max="9998" width="11.44140625" style="3" customWidth="1"/>
    <col min="9999" max="10253" width="9.109375" style="3"/>
    <col min="10254" max="10254" width="11.44140625" style="3" customWidth="1"/>
    <col min="10255" max="10509" width="9.109375" style="3"/>
    <col min="10510" max="10510" width="11.44140625" style="3" customWidth="1"/>
    <col min="10511" max="10765" width="9.109375" style="3"/>
    <col min="10766" max="10766" width="11.44140625" style="3" customWidth="1"/>
    <col min="10767" max="11021" width="9.109375" style="3"/>
    <col min="11022" max="11022" width="11.44140625" style="3" customWidth="1"/>
    <col min="11023" max="11277" width="9.109375" style="3"/>
    <col min="11278" max="11278" width="11.44140625" style="3" customWidth="1"/>
    <col min="11279" max="11533" width="9.109375" style="3"/>
    <col min="11534" max="11534" width="11.44140625" style="3" customWidth="1"/>
    <col min="11535" max="11789" width="9.109375" style="3"/>
    <col min="11790" max="11790" width="11.44140625" style="3" customWidth="1"/>
    <col min="11791" max="12045" width="9.109375" style="3"/>
    <col min="12046" max="12046" width="11.44140625" style="3" customWidth="1"/>
    <col min="12047" max="12301" width="9.109375" style="3"/>
    <col min="12302" max="12302" width="11.44140625" style="3" customWidth="1"/>
    <col min="12303" max="12557" width="9.109375" style="3"/>
    <col min="12558" max="12558" width="11.44140625" style="3" customWidth="1"/>
    <col min="12559" max="12813" width="9.109375" style="3"/>
    <col min="12814" max="12814" width="11.44140625" style="3" customWidth="1"/>
    <col min="12815" max="13069" width="9.109375" style="3"/>
    <col min="13070" max="13070" width="11.44140625" style="3" customWidth="1"/>
    <col min="13071" max="13325" width="9.109375" style="3"/>
    <col min="13326" max="13326" width="11.44140625" style="3" customWidth="1"/>
    <col min="13327" max="13581" width="9.109375" style="3"/>
    <col min="13582" max="13582" width="11.44140625" style="3" customWidth="1"/>
    <col min="13583" max="13837" width="9.109375" style="3"/>
    <col min="13838" max="13838" width="11.44140625" style="3" customWidth="1"/>
    <col min="13839" max="14093" width="9.109375" style="3"/>
    <col min="14094" max="14094" width="11.44140625" style="3" customWidth="1"/>
    <col min="14095" max="14349" width="9.109375" style="3"/>
    <col min="14350" max="14350" width="11.44140625" style="3" customWidth="1"/>
    <col min="14351" max="14605" width="9.109375" style="3"/>
    <col min="14606" max="14606" width="11.44140625" style="3" customWidth="1"/>
    <col min="14607" max="14861" width="9.109375" style="3"/>
    <col min="14862" max="14862" width="11.44140625" style="3" customWidth="1"/>
    <col min="14863" max="15117" width="9.109375" style="3"/>
    <col min="15118" max="15118" width="11.44140625" style="3" customWidth="1"/>
    <col min="15119" max="15373" width="9.109375" style="3"/>
    <col min="15374" max="15374" width="11.44140625" style="3" customWidth="1"/>
    <col min="15375" max="15629" width="9.109375" style="3"/>
    <col min="15630" max="15630" width="11.44140625" style="3" customWidth="1"/>
    <col min="15631" max="15885" width="9.109375" style="3"/>
    <col min="15886" max="15886" width="11.44140625" style="3" customWidth="1"/>
    <col min="15887" max="16141" width="9.109375" style="3"/>
    <col min="16142" max="16142" width="11.44140625" style="3" customWidth="1"/>
    <col min="16143" max="16384" width="9.109375" style="3"/>
  </cols>
  <sheetData>
    <row r="1" spans="1:25" ht="15" thickBot="1" x14ac:dyDescent="0.35">
      <c r="A1" s="1" t="s">
        <v>0</v>
      </c>
      <c r="B1" s="2" t="s">
        <v>1</v>
      </c>
      <c r="C1" s="2" t="s">
        <v>2</v>
      </c>
      <c r="D1" s="2" t="s">
        <v>3</v>
      </c>
      <c r="E1" s="3" t="s">
        <v>62</v>
      </c>
      <c r="F1" s="3" t="s">
        <v>63</v>
      </c>
      <c r="G1" s="3" t="s">
        <v>66</v>
      </c>
      <c r="H1" s="3" t="s">
        <v>67</v>
      </c>
      <c r="I1" s="41" t="s">
        <v>4</v>
      </c>
      <c r="J1" s="41" t="s">
        <v>6</v>
      </c>
      <c r="K1" s="41" t="s">
        <v>8</v>
      </c>
      <c r="L1" s="41" t="s">
        <v>9</v>
      </c>
      <c r="M1" s="41" t="s">
        <v>10</v>
      </c>
      <c r="N1" s="41" t="s">
        <v>11</v>
      </c>
      <c r="O1" s="3" t="s">
        <v>92</v>
      </c>
      <c r="S1" s="42">
        <v>85.6</v>
      </c>
      <c r="T1" s="42">
        <v>-40.349999999999987</v>
      </c>
      <c r="U1" s="42">
        <v>-42.699999999999953</v>
      </c>
      <c r="V1" s="42">
        <v>-43.2</v>
      </c>
      <c r="W1" s="42">
        <v>-41.500000000000078</v>
      </c>
      <c r="X1" s="42">
        <v>0</v>
      </c>
      <c r="Y1" s="43">
        <v>25.850000000000012</v>
      </c>
    </row>
    <row r="2" spans="1:25" x14ac:dyDescent="0.3">
      <c r="A2" s="1" t="s">
        <v>4</v>
      </c>
      <c r="B2" s="2">
        <v>46</v>
      </c>
      <c r="C2" s="2" t="s">
        <v>5</v>
      </c>
      <c r="D2" s="2">
        <v>44</v>
      </c>
      <c r="E2" s="3" t="str">
        <f>IF(C2="Yes",D2,"")</f>
        <v/>
      </c>
      <c r="F2" s="3">
        <f>IF(C2="No",D2,"")</f>
        <v>44</v>
      </c>
      <c r="G2" s="3" t="str">
        <f>IF(C2="Yes",B2,"")</f>
        <v/>
      </c>
      <c r="H2" s="3">
        <f>IF(C2="No",B2,"")</f>
        <v>46</v>
      </c>
      <c r="I2" s="3">
        <v>1</v>
      </c>
      <c r="J2" s="3">
        <v>0</v>
      </c>
      <c r="K2" s="3">
        <v>0</v>
      </c>
      <c r="L2" s="3">
        <v>0</v>
      </c>
      <c r="M2" s="3">
        <v>0</v>
      </c>
      <c r="N2" s="3">
        <v>0</v>
      </c>
      <c r="O2" s="3">
        <f>$S$1+SUMPRODUCT(I2:N2,$T$1:$Y$1)</f>
        <v>45.250000000000007</v>
      </c>
    </row>
    <row r="3" spans="1:25" x14ac:dyDescent="0.3">
      <c r="A3" s="1" t="s">
        <v>6</v>
      </c>
      <c r="B3" s="2">
        <v>48</v>
      </c>
      <c r="C3" s="2" t="s">
        <v>7</v>
      </c>
      <c r="D3" s="2">
        <v>27</v>
      </c>
      <c r="E3" s="3">
        <f t="shared" ref="E3:E66" si="0">IF(C3="Yes",D3,"")</f>
        <v>27</v>
      </c>
      <c r="F3" s="3" t="str">
        <f t="shared" ref="F3:F66" si="1">IF(C3="No",D3,"")</f>
        <v/>
      </c>
      <c r="G3" s="3">
        <f t="shared" ref="G3:G66" si="2">IF(C3="Yes",B3,"")</f>
        <v>48</v>
      </c>
      <c r="H3" s="3" t="str">
        <f t="shared" ref="H3:H66" si="3">IF(C3="No",B3,"")</f>
        <v/>
      </c>
      <c r="I3" s="3">
        <v>0</v>
      </c>
      <c r="J3" s="3">
        <v>1</v>
      </c>
      <c r="K3" s="3">
        <v>0</v>
      </c>
      <c r="L3" s="3">
        <v>0</v>
      </c>
      <c r="M3" s="3">
        <v>0</v>
      </c>
      <c r="N3" s="3">
        <v>0</v>
      </c>
      <c r="O3" s="3">
        <f t="shared" ref="O3:O66" si="4">$S$1+SUMPRODUCT(I3:N3,$T$1:$Y$1)</f>
        <v>42.900000000000041</v>
      </c>
    </row>
    <row r="4" spans="1:25" x14ac:dyDescent="0.3">
      <c r="A4" s="1" t="s">
        <v>8</v>
      </c>
      <c r="B4" s="2">
        <v>48</v>
      </c>
      <c r="C4" s="2" t="s">
        <v>5</v>
      </c>
      <c r="D4" s="2">
        <v>48</v>
      </c>
      <c r="E4" s="3" t="str">
        <f t="shared" si="0"/>
        <v/>
      </c>
      <c r="F4" s="3">
        <f t="shared" si="1"/>
        <v>48</v>
      </c>
      <c r="G4" s="3" t="str">
        <f t="shared" si="2"/>
        <v/>
      </c>
      <c r="H4" s="3">
        <f t="shared" si="3"/>
        <v>48</v>
      </c>
      <c r="I4" s="3">
        <v>0</v>
      </c>
      <c r="J4" s="3">
        <v>0</v>
      </c>
      <c r="K4" s="3">
        <v>1</v>
      </c>
      <c r="L4" s="3">
        <v>0</v>
      </c>
      <c r="M4" s="3">
        <v>0</v>
      </c>
      <c r="N4" s="3">
        <v>0</v>
      </c>
      <c r="O4" s="3">
        <f t="shared" si="4"/>
        <v>42.399999999999991</v>
      </c>
      <c r="Q4" s="3" t="s">
        <v>106</v>
      </c>
    </row>
    <row r="5" spans="1:25" x14ac:dyDescent="0.3">
      <c r="A5" s="1" t="s">
        <v>9</v>
      </c>
      <c r="B5" s="2">
        <v>53</v>
      </c>
      <c r="C5" s="2" t="s">
        <v>5</v>
      </c>
      <c r="D5" s="2">
        <v>29</v>
      </c>
      <c r="E5" s="3" t="str">
        <f t="shared" si="0"/>
        <v/>
      </c>
      <c r="F5" s="3">
        <f t="shared" si="1"/>
        <v>29</v>
      </c>
      <c r="G5" s="3" t="str">
        <f t="shared" si="2"/>
        <v/>
      </c>
      <c r="H5" s="3">
        <f t="shared" si="3"/>
        <v>53</v>
      </c>
      <c r="I5" s="3">
        <v>0</v>
      </c>
      <c r="J5" s="3">
        <v>0</v>
      </c>
      <c r="K5" s="3">
        <v>0</v>
      </c>
      <c r="L5" s="3">
        <v>1</v>
      </c>
      <c r="M5" s="3">
        <v>0</v>
      </c>
      <c r="N5" s="3">
        <v>0</v>
      </c>
      <c r="O5" s="3">
        <f t="shared" si="4"/>
        <v>44.099999999999916</v>
      </c>
      <c r="Q5" s="3" t="s">
        <v>107</v>
      </c>
    </row>
    <row r="6" spans="1:25" x14ac:dyDescent="0.3">
      <c r="A6" s="1" t="s">
        <v>10</v>
      </c>
      <c r="B6" s="2">
        <v>99</v>
      </c>
      <c r="C6" s="2" t="s">
        <v>7</v>
      </c>
      <c r="D6" s="2">
        <v>88</v>
      </c>
      <c r="E6" s="3">
        <f t="shared" si="0"/>
        <v>88</v>
      </c>
      <c r="F6" s="3" t="str">
        <f t="shared" si="1"/>
        <v/>
      </c>
      <c r="G6" s="3">
        <f t="shared" si="2"/>
        <v>99</v>
      </c>
      <c r="H6" s="3" t="str">
        <f t="shared" si="3"/>
        <v/>
      </c>
      <c r="I6" s="3">
        <v>0</v>
      </c>
      <c r="J6" s="3">
        <v>0</v>
      </c>
      <c r="K6" s="3">
        <v>0</v>
      </c>
      <c r="L6" s="3">
        <v>0</v>
      </c>
      <c r="M6" s="3">
        <v>0</v>
      </c>
      <c r="N6" s="3">
        <v>0</v>
      </c>
      <c r="O6" s="3">
        <f t="shared" si="4"/>
        <v>85.6</v>
      </c>
    </row>
    <row r="7" spans="1:25" x14ac:dyDescent="0.3">
      <c r="A7" s="1" t="s">
        <v>11</v>
      </c>
      <c r="B7" s="2">
        <v>134</v>
      </c>
      <c r="C7" s="2" t="s">
        <v>5</v>
      </c>
      <c r="D7" s="2">
        <v>112</v>
      </c>
      <c r="E7" s="3" t="str">
        <f t="shared" si="0"/>
        <v/>
      </c>
      <c r="F7" s="3">
        <f t="shared" si="1"/>
        <v>112</v>
      </c>
      <c r="G7" s="3" t="str">
        <f t="shared" si="2"/>
        <v/>
      </c>
      <c r="H7" s="3">
        <f t="shared" si="3"/>
        <v>134</v>
      </c>
      <c r="I7" s="3">
        <v>0</v>
      </c>
      <c r="J7" s="3">
        <v>0</v>
      </c>
      <c r="K7" s="3">
        <v>0</v>
      </c>
      <c r="L7" s="3">
        <v>0</v>
      </c>
      <c r="M7" s="3">
        <v>0</v>
      </c>
      <c r="N7" s="3">
        <v>1</v>
      </c>
      <c r="O7" s="3">
        <f t="shared" si="4"/>
        <v>111.45</v>
      </c>
    </row>
    <row r="8" spans="1:25" x14ac:dyDescent="0.3">
      <c r="A8" s="1" t="s">
        <v>12</v>
      </c>
      <c r="B8" s="2">
        <v>98</v>
      </c>
      <c r="C8" s="2" t="s">
        <v>5</v>
      </c>
      <c r="D8" s="2">
        <v>64</v>
      </c>
      <c r="E8" s="3" t="str">
        <f t="shared" si="0"/>
        <v/>
      </c>
      <c r="F8" s="3">
        <f t="shared" si="1"/>
        <v>64</v>
      </c>
      <c r="G8" s="3" t="str">
        <f t="shared" si="2"/>
        <v/>
      </c>
      <c r="H8" s="3">
        <f t="shared" si="3"/>
        <v>98</v>
      </c>
      <c r="I8" s="3">
        <v>0</v>
      </c>
      <c r="J8" s="3">
        <v>0</v>
      </c>
      <c r="K8" s="3">
        <v>0</v>
      </c>
      <c r="L8" s="3">
        <v>0</v>
      </c>
      <c r="M8" s="3">
        <v>0</v>
      </c>
      <c r="N8" s="3">
        <v>0</v>
      </c>
      <c r="O8" s="3">
        <f t="shared" si="4"/>
        <v>85.6</v>
      </c>
    </row>
    <row r="9" spans="1:25" x14ac:dyDescent="0.3">
      <c r="A9" s="1" t="s">
        <v>4</v>
      </c>
      <c r="B9" s="2">
        <v>52</v>
      </c>
      <c r="C9" s="2" t="s">
        <v>7</v>
      </c>
      <c r="D9" s="2">
        <v>47</v>
      </c>
      <c r="E9" s="3">
        <f t="shared" si="0"/>
        <v>47</v>
      </c>
      <c r="F9" s="3" t="str">
        <f t="shared" si="1"/>
        <v/>
      </c>
      <c r="G9" s="3">
        <f t="shared" si="2"/>
        <v>52</v>
      </c>
      <c r="H9" s="3" t="str">
        <f t="shared" si="3"/>
        <v/>
      </c>
      <c r="I9" s="3">
        <v>1</v>
      </c>
      <c r="J9" s="3">
        <v>0</v>
      </c>
      <c r="K9" s="3">
        <v>0</v>
      </c>
      <c r="L9" s="3">
        <v>0</v>
      </c>
      <c r="M9" s="3">
        <v>0</v>
      </c>
      <c r="N9" s="3">
        <v>0</v>
      </c>
      <c r="O9" s="3">
        <f t="shared" si="4"/>
        <v>45.250000000000007</v>
      </c>
    </row>
    <row r="10" spans="1:25" x14ac:dyDescent="0.3">
      <c r="A10" s="1" t="s">
        <v>6</v>
      </c>
      <c r="B10" s="2">
        <v>47</v>
      </c>
      <c r="C10" s="2" t="s">
        <v>7</v>
      </c>
      <c r="D10" s="2">
        <v>46</v>
      </c>
      <c r="E10" s="3">
        <f t="shared" si="0"/>
        <v>46</v>
      </c>
      <c r="F10" s="3" t="str">
        <f t="shared" si="1"/>
        <v/>
      </c>
      <c r="G10" s="3">
        <f t="shared" si="2"/>
        <v>47</v>
      </c>
      <c r="H10" s="3" t="str">
        <f t="shared" si="3"/>
        <v/>
      </c>
      <c r="I10" s="3">
        <v>0</v>
      </c>
      <c r="J10" s="3">
        <v>1</v>
      </c>
      <c r="K10" s="3">
        <v>0</v>
      </c>
      <c r="L10" s="3">
        <v>0</v>
      </c>
      <c r="M10" s="3">
        <v>0</v>
      </c>
      <c r="N10" s="3">
        <v>0</v>
      </c>
      <c r="O10" s="3">
        <f t="shared" si="4"/>
        <v>42.900000000000041</v>
      </c>
    </row>
    <row r="11" spans="1:25" x14ac:dyDescent="0.3">
      <c r="A11" s="1" t="s">
        <v>8</v>
      </c>
      <c r="B11" s="2">
        <v>51</v>
      </c>
      <c r="C11" s="2" t="s">
        <v>5</v>
      </c>
      <c r="D11" s="2">
        <v>43</v>
      </c>
      <c r="E11" s="3" t="str">
        <f t="shared" si="0"/>
        <v/>
      </c>
      <c r="F11" s="3">
        <f t="shared" si="1"/>
        <v>43</v>
      </c>
      <c r="G11" s="3" t="str">
        <f t="shared" si="2"/>
        <v/>
      </c>
      <c r="H11" s="3">
        <f t="shared" si="3"/>
        <v>51</v>
      </c>
      <c r="I11" s="3">
        <v>0</v>
      </c>
      <c r="J11" s="3">
        <v>0</v>
      </c>
      <c r="K11" s="3">
        <v>1</v>
      </c>
      <c r="L11" s="3">
        <v>0</v>
      </c>
      <c r="M11" s="3">
        <v>0</v>
      </c>
      <c r="N11" s="3">
        <v>0</v>
      </c>
      <c r="O11" s="3">
        <f t="shared" si="4"/>
        <v>42.399999999999991</v>
      </c>
    </row>
    <row r="12" spans="1:25" x14ac:dyDescent="0.3">
      <c r="A12" s="1" t="s">
        <v>9</v>
      </c>
      <c r="B12" s="2">
        <v>49</v>
      </c>
      <c r="C12" s="2" t="s">
        <v>5</v>
      </c>
      <c r="D12" s="2">
        <v>36</v>
      </c>
      <c r="E12" s="3" t="str">
        <f t="shared" si="0"/>
        <v/>
      </c>
      <c r="F12" s="3">
        <f t="shared" si="1"/>
        <v>36</v>
      </c>
      <c r="G12" s="3" t="str">
        <f t="shared" si="2"/>
        <v/>
      </c>
      <c r="H12" s="3">
        <f t="shared" si="3"/>
        <v>49</v>
      </c>
      <c r="I12" s="3">
        <v>0</v>
      </c>
      <c r="J12" s="3">
        <v>0</v>
      </c>
      <c r="K12" s="3">
        <v>0</v>
      </c>
      <c r="L12" s="3">
        <v>1</v>
      </c>
      <c r="M12" s="3">
        <v>0</v>
      </c>
      <c r="N12" s="3">
        <v>0</v>
      </c>
      <c r="O12" s="3">
        <f t="shared" si="4"/>
        <v>44.099999999999916</v>
      </c>
    </row>
    <row r="13" spans="1:25" x14ac:dyDescent="0.3">
      <c r="A13" s="1" t="s">
        <v>10</v>
      </c>
      <c r="B13" s="2">
        <v>103</v>
      </c>
      <c r="C13" s="2" t="s">
        <v>7</v>
      </c>
      <c r="D13" s="2">
        <v>102</v>
      </c>
      <c r="E13" s="3">
        <f t="shared" si="0"/>
        <v>102</v>
      </c>
      <c r="F13" s="3" t="str">
        <f t="shared" si="1"/>
        <v/>
      </c>
      <c r="G13" s="3">
        <f t="shared" si="2"/>
        <v>103</v>
      </c>
      <c r="H13" s="3" t="str">
        <f t="shared" si="3"/>
        <v/>
      </c>
      <c r="I13" s="3">
        <v>0</v>
      </c>
      <c r="J13" s="3">
        <v>0</v>
      </c>
      <c r="K13" s="3">
        <v>0</v>
      </c>
      <c r="L13" s="3">
        <v>0</v>
      </c>
      <c r="M13" s="3">
        <v>0</v>
      </c>
      <c r="N13" s="3">
        <v>0</v>
      </c>
      <c r="O13" s="3">
        <f t="shared" si="4"/>
        <v>85.6</v>
      </c>
    </row>
    <row r="14" spans="1:25" x14ac:dyDescent="0.3">
      <c r="A14" s="1" t="s">
        <v>11</v>
      </c>
      <c r="B14" s="2">
        <v>132</v>
      </c>
      <c r="C14" s="2" t="s">
        <v>7</v>
      </c>
      <c r="D14" s="2">
        <v>107</v>
      </c>
      <c r="E14" s="3">
        <f t="shared" si="0"/>
        <v>107</v>
      </c>
      <c r="F14" s="3" t="str">
        <f t="shared" si="1"/>
        <v/>
      </c>
      <c r="G14" s="3">
        <f t="shared" si="2"/>
        <v>132</v>
      </c>
      <c r="H14" s="3" t="str">
        <f t="shared" si="3"/>
        <v/>
      </c>
      <c r="I14" s="3">
        <v>0</v>
      </c>
      <c r="J14" s="3">
        <v>0</v>
      </c>
      <c r="K14" s="3">
        <v>0</v>
      </c>
      <c r="L14" s="3">
        <v>0</v>
      </c>
      <c r="M14" s="3">
        <v>0</v>
      </c>
      <c r="N14" s="3">
        <v>1</v>
      </c>
      <c r="O14" s="3">
        <f t="shared" si="4"/>
        <v>111.45</v>
      </c>
    </row>
    <row r="15" spans="1:25" x14ac:dyDescent="0.3">
      <c r="A15" s="1" t="s">
        <v>12</v>
      </c>
      <c r="B15" s="2">
        <v>98</v>
      </c>
      <c r="C15" s="2" t="s">
        <v>7</v>
      </c>
      <c r="D15" s="2">
        <v>77</v>
      </c>
      <c r="E15" s="3">
        <f t="shared" si="0"/>
        <v>77</v>
      </c>
      <c r="F15" s="3" t="str">
        <f t="shared" si="1"/>
        <v/>
      </c>
      <c r="G15" s="3">
        <f t="shared" si="2"/>
        <v>98</v>
      </c>
      <c r="H15" s="3" t="str">
        <f t="shared" si="3"/>
        <v/>
      </c>
      <c r="I15" s="3">
        <v>0</v>
      </c>
      <c r="J15" s="3">
        <v>0</v>
      </c>
      <c r="K15" s="3">
        <v>0</v>
      </c>
      <c r="L15" s="3">
        <v>0</v>
      </c>
      <c r="M15" s="3">
        <v>0</v>
      </c>
      <c r="N15" s="3">
        <v>0</v>
      </c>
      <c r="O15" s="3">
        <f t="shared" si="4"/>
        <v>85.6</v>
      </c>
    </row>
    <row r="16" spans="1:25" x14ac:dyDescent="0.3">
      <c r="A16" s="1" t="s">
        <v>4</v>
      </c>
      <c r="B16" s="2">
        <v>47</v>
      </c>
      <c r="C16" s="2" t="s">
        <v>5</v>
      </c>
      <c r="D16" s="2">
        <v>37</v>
      </c>
      <c r="E16" s="3" t="str">
        <f t="shared" si="0"/>
        <v/>
      </c>
      <c r="F16" s="3">
        <f t="shared" si="1"/>
        <v>37</v>
      </c>
      <c r="G16" s="3" t="str">
        <f t="shared" si="2"/>
        <v/>
      </c>
      <c r="H16" s="3">
        <f t="shared" si="3"/>
        <v>47</v>
      </c>
      <c r="I16" s="3">
        <v>1</v>
      </c>
      <c r="J16" s="3">
        <v>0</v>
      </c>
      <c r="K16" s="3">
        <v>0</v>
      </c>
      <c r="L16" s="3">
        <v>0</v>
      </c>
      <c r="M16" s="3">
        <v>0</v>
      </c>
      <c r="N16" s="3">
        <v>0</v>
      </c>
      <c r="O16" s="3">
        <f t="shared" si="4"/>
        <v>45.250000000000007</v>
      </c>
    </row>
    <row r="17" spans="1:15" x14ac:dyDescent="0.3">
      <c r="A17" s="1" t="s">
        <v>6</v>
      </c>
      <c r="B17" s="2">
        <v>46</v>
      </c>
      <c r="C17" s="2" t="s">
        <v>5</v>
      </c>
      <c r="D17" s="2">
        <v>46</v>
      </c>
      <c r="E17" s="3" t="str">
        <f t="shared" si="0"/>
        <v/>
      </c>
      <c r="F17" s="3">
        <f t="shared" si="1"/>
        <v>46</v>
      </c>
      <c r="G17" s="3" t="str">
        <f t="shared" si="2"/>
        <v/>
      </c>
      <c r="H17" s="3">
        <f t="shared" si="3"/>
        <v>46</v>
      </c>
      <c r="I17" s="3">
        <v>0</v>
      </c>
      <c r="J17" s="3">
        <v>1</v>
      </c>
      <c r="K17" s="3">
        <v>0</v>
      </c>
      <c r="L17" s="3">
        <v>0</v>
      </c>
      <c r="M17" s="3">
        <v>0</v>
      </c>
      <c r="N17" s="3">
        <v>0</v>
      </c>
      <c r="O17" s="3">
        <f t="shared" si="4"/>
        <v>42.900000000000041</v>
      </c>
    </row>
    <row r="18" spans="1:15" x14ac:dyDescent="0.3">
      <c r="A18" s="1" t="s">
        <v>8</v>
      </c>
      <c r="B18" s="2">
        <v>45</v>
      </c>
      <c r="C18" s="2" t="s">
        <v>5</v>
      </c>
      <c r="D18" s="2">
        <v>44</v>
      </c>
      <c r="E18" s="3" t="str">
        <f t="shared" si="0"/>
        <v/>
      </c>
      <c r="F18" s="3">
        <f t="shared" si="1"/>
        <v>44</v>
      </c>
      <c r="G18" s="3" t="str">
        <f t="shared" si="2"/>
        <v/>
      </c>
      <c r="H18" s="3">
        <f t="shared" si="3"/>
        <v>45</v>
      </c>
      <c r="I18" s="3">
        <v>0</v>
      </c>
      <c r="J18" s="3">
        <v>0</v>
      </c>
      <c r="K18" s="3">
        <v>1</v>
      </c>
      <c r="L18" s="3">
        <v>0</v>
      </c>
      <c r="M18" s="3">
        <v>0</v>
      </c>
      <c r="N18" s="3">
        <v>0</v>
      </c>
      <c r="O18" s="3">
        <f t="shared" si="4"/>
        <v>42.399999999999991</v>
      </c>
    </row>
    <row r="19" spans="1:15" x14ac:dyDescent="0.3">
      <c r="A19" s="1" t="s">
        <v>9</v>
      </c>
      <c r="B19" s="2">
        <v>45</v>
      </c>
      <c r="C19" s="2" t="s">
        <v>5</v>
      </c>
      <c r="D19" s="2">
        <v>45</v>
      </c>
      <c r="E19" s="3" t="str">
        <f t="shared" si="0"/>
        <v/>
      </c>
      <c r="F19" s="3">
        <f t="shared" si="1"/>
        <v>45</v>
      </c>
      <c r="G19" s="3" t="str">
        <f t="shared" si="2"/>
        <v/>
      </c>
      <c r="H19" s="3">
        <f t="shared" si="3"/>
        <v>45</v>
      </c>
      <c r="I19" s="3">
        <v>0</v>
      </c>
      <c r="J19" s="3">
        <v>0</v>
      </c>
      <c r="K19" s="3">
        <v>0</v>
      </c>
      <c r="L19" s="3">
        <v>1</v>
      </c>
      <c r="M19" s="3">
        <v>0</v>
      </c>
      <c r="N19" s="3">
        <v>0</v>
      </c>
      <c r="O19" s="3">
        <f t="shared" si="4"/>
        <v>44.099999999999916</v>
      </c>
    </row>
    <row r="20" spans="1:15" x14ac:dyDescent="0.3">
      <c r="A20" s="1" t="s">
        <v>10</v>
      </c>
      <c r="B20" s="2">
        <v>97</v>
      </c>
      <c r="C20" s="2" t="s">
        <v>5</v>
      </c>
      <c r="D20" s="2">
        <v>81</v>
      </c>
      <c r="E20" s="3" t="str">
        <f t="shared" si="0"/>
        <v/>
      </c>
      <c r="F20" s="3">
        <f t="shared" si="1"/>
        <v>81</v>
      </c>
      <c r="G20" s="3" t="str">
        <f t="shared" si="2"/>
        <v/>
      </c>
      <c r="H20" s="3">
        <f t="shared" si="3"/>
        <v>97</v>
      </c>
      <c r="I20" s="3">
        <v>0</v>
      </c>
      <c r="J20" s="3">
        <v>0</v>
      </c>
      <c r="K20" s="3">
        <v>0</v>
      </c>
      <c r="L20" s="3">
        <v>0</v>
      </c>
      <c r="M20" s="3">
        <v>0</v>
      </c>
      <c r="N20" s="3">
        <v>0</v>
      </c>
      <c r="O20" s="3">
        <f t="shared" si="4"/>
        <v>85.6</v>
      </c>
    </row>
    <row r="21" spans="1:15" x14ac:dyDescent="0.3">
      <c r="A21" s="1" t="s">
        <v>11</v>
      </c>
      <c r="B21" s="2">
        <v>128</v>
      </c>
      <c r="C21" s="2" t="s">
        <v>5</v>
      </c>
      <c r="D21" s="2">
        <v>102</v>
      </c>
      <c r="E21" s="3" t="str">
        <f t="shared" si="0"/>
        <v/>
      </c>
      <c r="F21" s="3">
        <f t="shared" si="1"/>
        <v>102</v>
      </c>
      <c r="G21" s="3" t="str">
        <f t="shared" si="2"/>
        <v/>
      </c>
      <c r="H21" s="3">
        <f t="shared" si="3"/>
        <v>128</v>
      </c>
      <c r="I21" s="3">
        <v>0</v>
      </c>
      <c r="J21" s="3">
        <v>0</v>
      </c>
      <c r="K21" s="3">
        <v>0</v>
      </c>
      <c r="L21" s="3">
        <v>0</v>
      </c>
      <c r="M21" s="3">
        <v>0</v>
      </c>
      <c r="N21" s="3">
        <v>1</v>
      </c>
      <c r="O21" s="3">
        <f t="shared" si="4"/>
        <v>111.45</v>
      </c>
    </row>
    <row r="22" spans="1:15" x14ac:dyDescent="0.3">
      <c r="A22" s="1" t="s">
        <v>12</v>
      </c>
      <c r="B22" s="2">
        <v>103</v>
      </c>
      <c r="C22" s="2" t="s">
        <v>5</v>
      </c>
      <c r="D22" s="2">
        <v>87</v>
      </c>
      <c r="E22" s="3" t="str">
        <f t="shared" si="0"/>
        <v/>
      </c>
      <c r="F22" s="3">
        <f t="shared" si="1"/>
        <v>87</v>
      </c>
      <c r="G22" s="3" t="str">
        <f t="shared" si="2"/>
        <v/>
      </c>
      <c r="H22" s="3">
        <f t="shared" si="3"/>
        <v>103</v>
      </c>
      <c r="I22" s="3">
        <v>0</v>
      </c>
      <c r="J22" s="3">
        <v>0</v>
      </c>
      <c r="K22" s="3">
        <v>0</v>
      </c>
      <c r="L22" s="3">
        <v>0</v>
      </c>
      <c r="M22" s="3">
        <v>0</v>
      </c>
      <c r="N22" s="3">
        <v>0</v>
      </c>
      <c r="O22" s="3">
        <f t="shared" si="4"/>
        <v>85.6</v>
      </c>
    </row>
    <row r="23" spans="1:15" x14ac:dyDescent="0.3">
      <c r="A23" s="1" t="s">
        <v>4</v>
      </c>
      <c r="B23" s="2">
        <v>54</v>
      </c>
      <c r="C23" s="2" t="s">
        <v>7</v>
      </c>
      <c r="D23" s="2">
        <v>54</v>
      </c>
      <c r="E23" s="3">
        <f t="shared" si="0"/>
        <v>54</v>
      </c>
      <c r="F23" s="3" t="str">
        <f t="shared" si="1"/>
        <v/>
      </c>
      <c r="G23" s="3">
        <f t="shared" si="2"/>
        <v>54</v>
      </c>
      <c r="H23" s="3" t="str">
        <f t="shared" si="3"/>
        <v/>
      </c>
      <c r="I23" s="3">
        <v>1</v>
      </c>
      <c r="J23" s="3">
        <v>0</v>
      </c>
      <c r="K23" s="3">
        <v>0</v>
      </c>
      <c r="L23" s="3">
        <v>0</v>
      </c>
      <c r="M23" s="3">
        <v>0</v>
      </c>
      <c r="N23" s="3">
        <v>0</v>
      </c>
      <c r="O23" s="3">
        <f t="shared" si="4"/>
        <v>45.250000000000007</v>
      </c>
    </row>
    <row r="24" spans="1:15" x14ac:dyDescent="0.3">
      <c r="A24" s="1" t="s">
        <v>6</v>
      </c>
      <c r="B24" s="2">
        <v>48</v>
      </c>
      <c r="C24" s="2" t="s">
        <v>7</v>
      </c>
      <c r="D24" s="2">
        <v>46</v>
      </c>
      <c r="E24" s="3">
        <f t="shared" si="0"/>
        <v>46</v>
      </c>
      <c r="F24" s="3" t="str">
        <f t="shared" si="1"/>
        <v/>
      </c>
      <c r="G24" s="3">
        <f t="shared" si="2"/>
        <v>48</v>
      </c>
      <c r="H24" s="3" t="str">
        <f t="shared" si="3"/>
        <v/>
      </c>
      <c r="I24" s="3">
        <v>0</v>
      </c>
      <c r="J24" s="3">
        <v>1</v>
      </c>
      <c r="K24" s="3">
        <v>0</v>
      </c>
      <c r="L24" s="3">
        <v>0</v>
      </c>
      <c r="M24" s="3">
        <v>0</v>
      </c>
      <c r="N24" s="3">
        <v>0</v>
      </c>
      <c r="O24" s="3">
        <f t="shared" si="4"/>
        <v>42.900000000000041</v>
      </c>
    </row>
    <row r="25" spans="1:15" x14ac:dyDescent="0.3">
      <c r="A25" s="1" t="s">
        <v>8</v>
      </c>
      <c r="B25" s="2">
        <v>47</v>
      </c>
      <c r="C25" s="2" t="s">
        <v>5</v>
      </c>
      <c r="D25" s="2">
        <v>43</v>
      </c>
      <c r="E25" s="3" t="str">
        <f t="shared" si="0"/>
        <v/>
      </c>
      <c r="F25" s="3">
        <f t="shared" si="1"/>
        <v>43</v>
      </c>
      <c r="G25" s="3" t="str">
        <f t="shared" si="2"/>
        <v/>
      </c>
      <c r="H25" s="3">
        <f t="shared" si="3"/>
        <v>47</v>
      </c>
      <c r="I25" s="3">
        <v>0</v>
      </c>
      <c r="J25" s="3">
        <v>0</v>
      </c>
      <c r="K25" s="3">
        <v>1</v>
      </c>
      <c r="L25" s="3">
        <v>0</v>
      </c>
      <c r="M25" s="3">
        <v>0</v>
      </c>
      <c r="N25" s="3">
        <v>0</v>
      </c>
      <c r="O25" s="3">
        <f t="shared" si="4"/>
        <v>42.399999999999991</v>
      </c>
    </row>
    <row r="26" spans="1:15" x14ac:dyDescent="0.3">
      <c r="A26" s="1" t="s">
        <v>9</v>
      </c>
      <c r="B26" s="2">
        <v>45</v>
      </c>
      <c r="C26" s="2" t="s">
        <v>5</v>
      </c>
      <c r="D26" s="2">
        <v>44</v>
      </c>
      <c r="E26" s="3" t="str">
        <f t="shared" si="0"/>
        <v/>
      </c>
      <c r="F26" s="3">
        <f t="shared" si="1"/>
        <v>44</v>
      </c>
      <c r="G26" s="3" t="str">
        <f t="shared" si="2"/>
        <v/>
      </c>
      <c r="H26" s="3">
        <f t="shared" si="3"/>
        <v>45</v>
      </c>
      <c r="I26" s="3">
        <v>0</v>
      </c>
      <c r="J26" s="3">
        <v>0</v>
      </c>
      <c r="K26" s="3">
        <v>0</v>
      </c>
      <c r="L26" s="3">
        <v>1</v>
      </c>
      <c r="M26" s="3">
        <v>0</v>
      </c>
      <c r="N26" s="3">
        <v>0</v>
      </c>
      <c r="O26" s="3">
        <f t="shared" si="4"/>
        <v>44.099999999999916</v>
      </c>
    </row>
    <row r="27" spans="1:15" x14ac:dyDescent="0.3">
      <c r="A27" s="1" t="s">
        <v>10</v>
      </c>
      <c r="B27" s="2">
        <v>99</v>
      </c>
      <c r="C27" s="2" t="s">
        <v>7</v>
      </c>
      <c r="D27" s="2">
        <v>99</v>
      </c>
      <c r="E27" s="3">
        <f t="shared" si="0"/>
        <v>99</v>
      </c>
      <c r="F27" s="3" t="str">
        <f t="shared" si="1"/>
        <v/>
      </c>
      <c r="G27" s="3">
        <f t="shared" si="2"/>
        <v>99</v>
      </c>
      <c r="H27" s="3" t="str">
        <f t="shared" si="3"/>
        <v/>
      </c>
      <c r="I27" s="3">
        <v>0</v>
      </c>
      <c r="J27" s="3">
        <v>0</v>
      </c>
      <c r="K27" s="3">
        <v>0</v>
      </c>
      <c r="L27" s="3">
        <v>0</v>
      </c>
      <c r="M27" s="3">
        <v>0</v>
      </c>
      <c r="N27" s="3">
        <v>0</v>
      </c>
      <c r="O27" s="3">
        <f t="shared" si="4"/>
        <v>85.6</v>
      </c>
    </row>
    <row r="28" spans="1:15" x14ac:dyDescent="0.3">
      <c r="A28" s="1" t="s">
        <v>11</v>
      </c>
      <c r="B28" s="2">
        <v>135</v>
      </c>
      <c r="C28" s="2" t="s">
        <v>7</v>
      </c>
      <c r="D28" s="2">
        <v>123</v>
      </c>
      <c r="E28" s="3">
        <f t="shared" si="0"/>
        <v>123</v>
      </c>
      <c r="F28" s="3" t="str">
        <f t="shared" si="1"/>
        <v/>
      </c>
      <c r="G28" s="3">
        <f t="shared" si="2"/>
        <v>135</v>
      </c>
      <c r="H28" s="3" t="str">
        <f t="shared" si="3"/>
        <v/>
      </c>
      <c r="I28" s="3">
        <v>0</v>
      </c>
      <c r="J28" s="3">
        <v>0</v>
      </c>
      <c r="K28" s="3">
        <v>0</v>
      </c>
      <c r="L28" s="3">
        <v>0</v>
      </c>
      <c r="M28" s="3">
        <v>0</v>
      </c>
      <c r="N28" s="3">
        <v>1</v>
      </c>
      <c r="O28" s="3">
        <f t="shared" si="4"/>
        <v>111.45</v>
      </c>
    </row>
    <row r="29" spans="1:15" x14ac:dyDescent="0.3">
      <c r="A29" s="1" t="s">
        <v>12</v>
      </c>
      <c r="B29" s="2">
        <v>101</v>
      </c>
      <c r="C29" s="2" t="s">
        <v>7</v>
      </c>
      <c r="D29" s="2">
        <v>101</v>
      </c>
      <c r="E29" s="3">
        <f t="shared" si="0"/>
        <v>101</v>
      </c>
      <c r="F29" s="3" t="str">
        <f t="shared" si="1"/>
        <v/>
      </c>
      <c r="G29" s="3">
        <f t="shared" si="2"/>
        <v>101</v>
      </c>
      <c r="H29" s="3" t="str">
        <f t="shared" si="3"/>
        <v/>
      </c>
      <c r="I29" s="3">
        <v>0</v>
      </c>
      <c r="J29" s="3">
        <v>0</v>
      </c>
      <c r="K29" s="3">
        <v>0</v>
      </c>
      <c r="L29" s="3">
        <v>0</v>
      </c>
      <c r="M29" s="3">
        <v>0</v>
      </c>
      <c r="N29" s="3">
        <v>0</v>
      </c>
      <c r="O29" s="3">
        <f t="shared" si="4"/>
        <v>85.6</v>
      </c>
    </row>
    <row r="30" spans="1:15" x14ac:dyDescent="0.3">
      <c r="A30" s="1" t="s">
        <v>4</v>
      </c>
      <c r="B30" s="2">
        <v>50</v>
      </c>
      <c r="C30" s="2" t="s">
        <v>5</v>
      </c>
      <c r="D30" s="2">
        <v>42</v>
      </c>
      <c r="E30" s="3" t="str">
        <f t="shared" si="0"/>
        <v/>
      </c>
      <c r="F30" s="3">
        <f t="shared" si="1"/>
        <v>42</v>
      </c>
      <c r="G30" s="3" t="str">
        <f t="shared" si="2"/>
        <v/>
      </c>
      <c r="H30" s="3">
        <f t="shared" si="3"/>
        <v>50</v>
      </c>
      <c r="I30" s="3">
        <v>1</v>
      </c>
      <c r="J30" s="3">
        <v>0</v>
      </c>
      <c r="K30" s="3">
        <v>0</v>
      </c>
      <c r="L30" s="3">
        <v>0</v>
      </c>
      <c r="M30" s="3">
        <v>0</v>
      </c>
      <c r="N30" s="3">
        <v>0</v>
      </c>
      <c r="O30" s="3">
        <f t="shared" si="4"/>
        <v>45.250000000000007</v>
      </c>
    </row>
    <row r="31" spans="1:15" x14ac:dyDescent="0.3">
      <c r="A31" s="1" t="s">
        <v>6</v>
      </c>
      <c r="B31" s="2">
        <v>46</v>
      </c>
      <c r="C31" s="2" t="s">
        <v>7</v>
      </c>
      <c r="D31" s="2">
        <v>41</v>
      </c>
      <c r="E31" s="3">
        <f t="shared" si="0"/>
        <v>41</v>
      </c>
      <c r="F31" s="3" t="str">
        <f t="shared" si="1"/>
        <v/>
      </c>
      <c r="G31" s="3">
        <f t="shared" si="2"/>
        <v>46</v>
      </c>
      <c r="H31" s="3" t="str">
        <f t="shared" si="3"/>
        <v/>
      </c>
      <c r="I31" s="3">
        <v>0</v>
      </c>
      <c r="J31" s="3">
        <v>1</v>
      </c>
      <c r="K31" s="3">
        <v>0</v>
      </c>
      <c r="L31" s="3">
        <v>0</v>
      </c>
      <c r="M31" s="3">
        <v>0</v>
      </c>
      <c r="N31" s="3">
        <v>0</v>
      </c>
      <c r="O31" s="3">
        <f t="shared" si="4"/>
        <v>42.900000000000041</v>
      </c>
    </row>
    <row r="32" spans="1:15" x14ac:dyDescent="0.3">
      <c r="A32" s="1" t="s">
        <v>8</v>
      </c>
      <c r="B32" s="2">
        <v>45</v>
      </c>
      <c r="C32" s="2" t="s">
        <v>7</v>
      </c>
      <c r="D32" s="2">
        <v>43</v>
      </c>
      <c r="E32" s="3">
        <f t="shared" si="0"/>
        <v>43</v>
      </c>
      <c r="F32" s="3" t="str">
        <f t="shared" si="1"/>
        <v/>
      </c>
      <c r="G32" s="3">
        <f t="shared" si="2"/>
        <v>45</v>
      </c>
      <c r="H32" s="3" t="str">
        <f t="shared" si="3"/>
        <v/>
      </c>
      <c r="I32" s="3">
        <v>0</v>
      </c>
      <c r="J32" s="3">
        <v>0</v>
      </c>
      <c r="K32" s="3">
        <v>1</v>
      </c>
      <c r="L32" s="3">
        <v>0</v>
      </c>
      <c r="M32" s="3">
        <v>0</v>
      </c>
      <c r="N32" s="3">
        <v>0</v>
      </c>
      <c r="O32" s="3">
        <f t="shared" si="4"/>
        <v>42.399999999999991</v>
      </c>
    </row>
    <row r="33" spans="1:15" x14ac:dyDescent="0.3">
      <c r="A33" s="1" t="s">
        <v>9</v>
      </c>
      <c r="B33" s="2">
        <v>52</v>
      </c>
      <c r="C33" s="2" t="s">
        <v>7</v>
      </c>
      <c r="D33" s="2">
        <v>35</v>
      </c>
      <c r="E33" s="3">
        <f t="shared" si="0"/>
        <v>35</v>
      </c>
      <c r="F33" s="3" t="str">
        <f t="shared" si="1"/>
        <v/>
      </c>
      <c r="G33" s="3">
        <f t="shared" si="2"/>
        <v>52</v>
      </c>
      <c r="H33" s="3" t="str">
        <f t="shared" si="3"/>
        <v/>
      </c>
      <c r="I33" s="3">
        <v>0</v>
      </c>
      <c r="J33" s="3">
        <v>0</v>
      </c>
      <c r="K33" s="3">
        <v>0</v>
      </c>
      <c r="L33" s="3">
        <v>1</v>
      </c>
      <c r="M33" s="3">
        <v>0</v>
      </c>
      <c r="N33" s="3">
        <v>0</v>
      </c>
      <c r="O33" s="3">
        <f t="shared" si="4"/>
        <v>44.099999999999916</v>
      </c>
    </row>
    <row r="34" spans="1:15" x14ac:dyDescent="0.3">
      <c r="A34" s="1" t="s">
        <v>10</v>
      </c>
      <c r="B34" s="2">
        <v>104</v>
      </c>
      <c r="C34" s="2" t="s">
        <v>7</v>
      </c>
      <c r="D34" s="2">
        <v>104</v>
      </c>
      <c r="E34" s="3">
        <f t="shared" si="0"/>
        <v>104</v>
      </c>
      <c r="F34" s="3" t="str">
        <f t="shared" si="1"/>
        <v/>
      </c>
      <c r="G34" s="3">
        <f t="shared" si="2"/>
        <v>104</v>
      </c>
      <c r="H34" s="3" t="str">
        <f t="shared" si="3"/>
        <v/>
      </c>
      <c r="I34" s="3">
        <v>0</v>
      </c>
      <c r="J34" s="3">
        <v>0</v>
      </c>
      <c r="K34" s="3">
        <v>0</v>
      </c>
      <c r="L34" s="3">
        <v>0</v>
      </c>
      <c r="M34" s="3">
        <v>0</v>
      </c>
      <c r="N34" s="3">
        <v>0</v>
      </c>
      <c r="O34" s="3">
        <f t="shared" si="4"/>
        <v>85.6</v>
      </c>
    </row>
    <row r="35" spans="1:15" x14ac:dyDescent="0.3">
      <c r="A35" s="1" t="s">
        <v>11</v>
      </c>
      <c r="B35" s="2">
        <v>134</v>
      </c>
      <c r="C35" s="2" t="s">
        <v>7</v>
      </c>
      <c r="D35" s="2">
        <v>97</v>
      </c>
      <c r="E35" s="3">
        <f t="shared" si="0"/>
        <v>97</v>
      </c>
      <c r="F35" s="3" t="str">
        <f t="shared" si="1"/>
        <v/>
      </c>
      <c r="G35" s="3">
        <f t="shared" si="2"/>
        <v>134</v>
      </c>
      <c r="H35" s="3" t="str">
        <f t="shared" si="3"/>
        <v/>
      </c>
      <c r="I35" s="3">
        <v>0</v>
      </c>
      <c r="J35" s="3">
        <v>0</v>
      </c>
      <c r="K35" s="3">
        <v>0</v>
      </c>
      <c r="L35" s="3">
        <v>0</v>
      </c>
      <c r="M35" s="3">
        <v>0</v>
      </c>
      <c r="N35" s="3">
        <v>1</v>
      </c>
      <c r="O35" s="3">
        <f t="shared" si="4"/>
        <v>111.45</v>
      </c>
    </row>
    <row r="36" spans="1:15" x14ac:dyDescent="0.3">
      <c r="A36" s="1" t="s">
        <v>12</v>
      </c>
      <c r="B36" s="2">
        <v>95</v>
      </c>
      <c r="C36" s="2" t="s">
        <v>7</v>
      </c>
      <c r="D36" s="2">
        <v>95</v>
      </c>
      <c r="E36" s="3">
        <f t="shared" si="0"/>
        <v>95</v>
      </c>
      <c r="F36" s="3" t="str">
        <f t="shared" si="1"/>
        <v/>
      </c>
      <c r="G36" s="3">
        <f t="shared" si="2"/>
        <v>95</v>
      </c>
      <c r="H36" s="3" t="str">
        <f t="shared" si="3"/>
        <v/>
      </c>
      <c r="I36" s="3">
        <v>0</v>
      </c>
      <c r="J36" s="3">
        <v>0</v>
      </c>
      <c r="K36" s="3">
        <v>0</v>
      </c>
      <c r="L36" s="3">
        <v>0</v>
      </c>
      <c r="M36" s="3">
        <v>0</v>
      </c>
      <c r="N36" s="3">
        <v>0</v>
      </c>
      <c r="O36" s="3">
        <f t="shared" si="4"/>
        <v>85.6</v>
      </c>
    </row>
    <row r="37" spans="1:15" x14ac:dyDescent="0.3">
      <c r="A37" s="1" t="s">
        <v>4</v>
      </c>
      <c r="B37" s="2">
        <v>46</v>
      </c>
      <c r="C37" s="2" t="s">
        <v>7</v>
      </c>
      <c r="D37" s="2">
        <v>45</v>
      </c>
      <c r="E37" s="3">
        <f t="shared" si="0"/>
        <v>45</v>
      </c>
      <c r="F37" s="3" t="str">
        <f t="shared" si="1"/>
        <v/>
      </c>
      <c r="G37" s="3">
        <f t="shared" si="2"/>
        <v>46</v>
      </c>
      <c r="H37" s="3" t="str">
        <f t="shared" si="3"/>
        <v/>
      </c>
      <c r="I37" s="3">
        <v>1</v>
      </c>
      <c r="J37" s="3">
        <v>0</v>
      </c>
      <c r="K37" s="3">
        <v>0</v>
      </c>
      <c r="L37" s="3">
        <v>0</v>
      </c>
      <c r="M37" s="3">
        <v>0</v>
      </c>
      <c r="N37" s="3">
        <v>0</v>
      </c>
      <c r="O37" s="3">
        <f t="shared" si="4"/>
        <v>45.250000000000007</v>
      </c>
    </row>
    <row r="38" spans="1:15" x14ac:dyDescent="0.3">
      <c r="A38" s="1" t="s">
        <v>6</v>
      </c>
      <c r="B38" s="2">
        <v>48</v>
      </c>
      <c r="C38" s="2" t="s">
        <v>5</v>
      </c>
      <c r="D38" s="2">
        <v>45</v>
      </c>
      <c r="E38" s="3" t="str">
        <f t="shared" si="0"/>
        <v/>
      </c>
      <c r="F38" s="3">
        <f t="shared" si="1"/>
        <v>45</v>
      </c>
      <c r="G38" s="3" t="str">
        <f t="shared" si="2"/>
        <v/>
      </c>
      <c r="H38" s="3">
        <f t="shared" si="3"/>
        <v>48</v>
      </c>
      <c r="I38" s="3">
        <v>0</v>
      </c>
      <c r="J38" s="3">
        <v>1</v>
      </c>
      <c r="K38" s="3">
        <v>0</v>
      </c>
      <c r="L38" s="3">
        <v>0</v>
      </c>
      <c r="M38" s="3">
        <v>0</v>
      </c>
      <c r="N38" s="3">
        <v>0</v>
      </c>
      <c r="O38" s="3">
        <f t="shared" si="4"/>
        <v>42.900000000000041</v>
      </c>
    </row>
    <row r="39" spans="1:15" x14ac:dyDescent="0.3">
      <c r="A39" s="1" t="s">
        <v>8</v>
      </c>
      <c r="B39" s="2">
        <v>51</v>
      </c>
      <c r="C39" s="2" t="s">
        <v>7</v>
      </c>
      <c r="D39" s="2">
        <v>39</v>
      </c>
      <c r="E39" s="3">
        <f t="shared" si="0"/>
        <v>39</v>
      </c>
      <c r="F39" s="3" t="str">
        <f t="shared" si="1"/>
        <v/>
      </c>
      <c r="G39" s="3">
        <f t="shared" si="2"/>
        <v>51</v>
      </c>
      <c r="H39" s="3" t="str">
        <f t="shared" si="3"/>
        <v/>
      </c>
      <c r="I39" s="3">
        <v>0</v>
      </c>
      <c r="J39" s="3">
        <v>0</v>
      </c>
      <c r="K39" s="3">
        <v>1</v>
      </c>
      <c r="L39" s="3">
        <v>0</v>
      </c>
      <c r="M39" s="3">
        <v>0</v>
      </c>
      <c r="N39" s="3">
        <v>0</v>
      </c>
      <c r="O39" s="3">
        <f t="shared" si="4"/>
        <v>42.399999999999991</v>
      </c>
    </row>
    <row r="40" spans="1:15" x14ac:dyDescent="0.3">
      <c r="A40" s="1" t="s">
        <v>9</v>
      </c>
      <c r="B40" s="2">
        <v>54</v>
      </c>
      <c r="C40" s="2" t="s">
        <v>5</v>
      </c>
      <c r="D40" s="2">
        <v>52</v>
      </c>
      <c r="E40" s="3" t="str">
        <f t="shared" si="0"/>
        <v/>
      </c>
      <c r="F40" s="3">
        <f t="shared" si="1"/>
        <v>52</v>
      </c>
      <c r="G40" s="3" t="str">
        <f t="shared" si="2"/>
        <v/>
      </c>
      <c r="H40" s="3">
        <f t="shared" si="3"/>
        <v>54</v>
      </c>
      <c r="I40" s="3">
        <v>0</v>
      </c>
      <c r="J40" s="3">
        <v>0</v>
      </c>
      <c r="K40" s="3">
        <v>0</v>
      </c>
      <c r="L40" s="3">
        <v>1</v>
      </c>
      <c r="M40" s="3">
        <v>0</v>
      </c>
      <c r="N40" s="3">
        <v>0</v>
      </c>
      <c r="O40" s="3">
        <f t="shared" si="4"/>
        <v>44.099999999999916</v>
      </c>
    </row>
    <row r="41" spans="1:15" x14ac:dyDescent="0.3">
      <c r="A41" s="1" t="s">
        <v>10</v>
      </c>
      <c r="B41" s="2">
        <v>97</v>
      </c>
      <c r="C41" s="2" t="s">
        <v>5</v>
      </c>
      <c r="D41" s="2">
        <v>97</v>
      </c>
      <c r="E41" s="3" t="str">
        <f t="shared" si="0"/>
        <v/>
      </c>
      <c r="F41" s="3">
        <f t="shared" si="1"/>
        <v>97</v>
      </c>
      <c r="G41" s="3" t="str">
        <f t="shared" si="2"/>
        <v/>
      </c>
      <c r="H41" s="3">
        <f t="shared" si="3"/>
        <v>97</v>
      </c>
      <c r="I41" s="3">
        <v>0</v>
      </c>
      <c r="J41" s="3">
        <v>0</v>
      </c>
      <c r="K41" s="3">
        <v>0</v>
      </c>
      <c r="L41" s="3">
        <v>0</v>
      </c>
      <c r="M41" s="3">
        <v>0</v>
      </c>
      <c r="N41" s="3">
        <v>0</v>
      </c>
      <c r="O41" s="3">
        <f t="shared" si="4"/>
        <v>85.6</v>
      </c>
    </row>
    <row r="42" spans="1:15" x14ac:dyDescent="0.3">
      <c r="A42" s="1" t="s">
        <v>11</v>
      </c>
      <c r="B42" s="2">
        <v>133</v>
      </c>
      <c r="C42" s="2" t="s">
        <v>5</v>
      </c>
      <c r="D42" s="2">
        <v>54</v>
      </c>
      <c r="E42" s="3" t="str">
        <f t="shared" si="0"/>
        <v/>
      </c>
      <c r="F42" s="3">
        <f t="shared" si="1"/>
        <v>54</v>
      </c>
      <c r="G42" s="3" t="str">
        <f t="shared" si="2"/>
        <v/>
      </c>
      <c r="H42" s="3">
        <f t="shared" si="3"/>
        <v>133</v>
      </c>
      <c r="I42" s="3">
        <v>0</v>
      </c>
      <c r="J42" s="3">
        <v>0</v>
      </c>
      <c r="K42" s="3">
        <v>0</v>
      </c>
      <c r="L42" s="3">
        <v>0</v>
      </c>
      <c r="M42" s="3">
        <v>0</v>
      </c>
      <c r="N42" s="3">
        <v>1</v>
      </c>
      <c r="O42" s="3">
        <f t="shared" si="4"/>
        <v>111.45</v>
      </c>
    </row>
    <row r="43" spans="1:15" x14ac:dyDescent="0.3">
      <c r="A43" s="1" t="s">
        <v>12</v>
      </c>
      <c r="B43" s="2">
        <v>96</v>
      </c>
      <c r="C43" s="2" t="s">
        <v>5</v>
      </c>
      <c r="D43" s="2">
        <v>96</v>
      </c>
      <c r="E43" s="3" t="str">
        <f t="shared" si="0"/>
        <v/>
      </c>
      <c r="F43" s="3">
        <f t="shared" si="1"/>
        <v>96</v>
      </c>
      <c r="G43" s="3" t="str">
        <f t="shared" si="2"/>
        <v/>
      </c>
      <c r="H43" s="3">
        <f t="shared" si="3"/>
        <v>96</v>
      </c>
      <c r="I43" s="3">
        <v>0</v>
      </c>
      <c r="J43" s="3">
        <v>0</v>
      </c>
      <c r="K43" s="3">
        <v>0</v>
      </c>
      <c r="L43" s="3">
        <v>0</v>
      </c>
      <c r="M43" s="3">
        <v>0</v>
      </c>
      <c r="N43" s="3">
        <v>0</v>
      </c>
      <c r="O43" s="3">
        <f t="shared" si="4"/>
        <v>85.6</v>
      </c>
    </row>
    <row r="44" spans="1:15" x14ac:dyDescent="0.3">
      <c r="A44" s="1" t="s">
        <v>4</v>
      </c>
      <c r="B44" s="2">
        <v>55</v>
      </c>
      <c r="C44" s="2" t="s">
        <v>5</v>
      </c>
      <c r="D44" s="2">
        <v>55</v>
      </c>
      <c r="E44" s="3" t="str">
        <f t="shared" si="0"/>
        <v/>
      </c>
      <c r="F44" s="3">
        <f t="shared" si="1"/>
        <v>55</v>
      </c>
      <c r="G44" s="3" t="str">
        <f t="shared" si="2"/>
        <v/>
      </c>
      <c r="H44" s="3">
        <f t="shared" si="3"/>
        <v>55</v>
      </c>
      <c r="I44" s="3">
        <v>1</v>
      </c>
      <c r="J44" s="3">
        <v>0</v>
      </c>
      <c r="K44" s="3">
        <v>0</v>
      </c>
      <c r="L44" s="3">
        <v>0</v>
      </c>
      <c r="M44" s="3">
        <v>0</v>
      </c>
      <c r="N44" s="3">
        <v>0</v>
      </c>
      <c r="O44" s="3">
        <f t="shared" si="4"/>
        <v>45.250000000000007</v>
      </c>
    </row>
    <row r="45" spans="1:15" x14ac:dyDescent="0.3">
      <c r="A45" s="1" t="s">
        <v>6</v>
      </c>
      <c r="B45" s="2">
        <v>48</v>
      </c>
      <c r="C45" s="2" t="s">
        <v>5</v>
      </c>
      <c r="D45" s="2">
        <v>38</v>
      </c>
      <c r="E45" s="3" t="str">
        <f t="shared" si="0"/>
        <v/>
      </c>
      <c r="F45" s="3">
        <f t="shared" si="1"/>
        <v>38</v>
      </c>
      <c r="G45" s="3" t="str">
        <f t="shared" si="2"/>
        <v/>
      </c>
      <c r="H45" s="3">
        <f t="shared" si="3"/>
        <v>48</v>
      </c>
      <c r="I45" s="3">
        <v>0</v>
      </c>
      <c r="J45" s="3">
        <v>1</v>
      </c>
      <c r="K45" s="3">
        <v>0</v>
      </c>
      <c r="L45" s="3">
        <v>0</v>
      </c>
      <c r="M45" s="3">
        <v>0</v>
      </c>
      <c r="N45" s="3">
        <v>0</v>
      </c>
      <c r="O45" s="3">
        <f t="shared" si="4"/>
        <v>42.900000000000041</v>
      </c>
    </row>
    <row r="46" spans="1:15" x14ac:dyDescent="0.3">
      <c r="A46" s="1" t="s">
        <v>8</v>
      </c>
      <c r="B46" s="2">
        <v>46</v>
      </c>
      <c r="C46" s="2" t="s">
        <v>5</v>
      </c>
      <c r="D46" s="2">
        <v>46</v>
      </c>
      <c r="E46" s="3" t="str">
        <f t="shared" si="0"/>
        <v/>
      </c>
      <c r="F46" s="3">
        <f t="shared" si="1"/>
        <v>46</v>
      </c>
      <c r="G46" s="3" t="str">
        <f t="shared" si="2"/>
        <v/>
      </c>
      <c r="H46" s="3">
        <f t="shared" si="3"/>
        <v>46</v>
      </c>
      <c r="I46" s="3">
        <v>0</v>
      </c>
      <c r="J46" s="3">
        <v>0</v>
      </c>
      <c r="K46" s="3">
        <v>1</v>
      </c>
      <c r="L46" s="3">
        <v>0</v>
      </c>
      <c r="M46" s="3">
        <v>0</v>
      </c>
      <c r="N46" s="3">
        <v>0</v>
      </c>
      <c r="O46" s="3">
        <f t="shared" si="4"/>
        <v>42.399999999999991</v>
      </c>
    </row>
    <row r="47" spans="1:15" x14ac:dyDescent="0.3">
      <c r="A47" s="1" t="s">
        <v>9</v>
      </c>
      <c r="B47" s="2">
        <v>54</v>
      </c>
      <c r="C47" s="2" t="s">
        <v>5</v>
      </c>
      <c r="D47" s="2">
        <v>54</v>
      </c>
      <c r="E47" s="3" t="str">
        <f t="shared" si="0"/>
        <v/>
      </c>
      <c r="F47" s="3">
        <f t="shared" si="1"/>
        <v>54</v>
      </c>
      <c r="G47" s="3" t="str">
        <f t="shared" si="2"/>
        <v/>
      </c>
      <c r="H47" s="3">
        <f t="shared" si="3"/>
        <v>54</v>
      </c>
      <c r="I47" s="3">
        <v>0</v>
      </c>
      <c r="J47" s="3">
        <v>0</v>
      </c>
      <c r="K47" s="3">
        <v>0</v>
      </c>
      <c r="L47" s="3">
        <v>1</v>
      </c>
      <c r="M47" s="3">
        <v>0</v>
      </c>
      <c r="N47" s="3">
        <v>0</v>
      </c>
      <c r="O47" s="3">
        <f t="shared" si="4"/>
        <v>44.099999999999916</v>
      </c>
    </row>
    <row r="48" spans="1:15" x14ac:dyDescent="0.3">
      <c r="A48" s="1" t="s">
        <v>10</v>
      </c>
      <c r="B48" s="2">
        <v>105</v>
      </c>
      <c r="C48" s="2" t="s">
        <v>7</v>
      </c>
      <c r="D48" s="2">
        <v>105</v>
      </c>
      <c r="E48" s="3">
        <f t="shared" si="0"/>
        <v>105</v>
      </c>
      <c r="F48" s="3" t="str">
        <f t="shared" si="1"/>
        <v/>
      </c>
      <c r="G48" s="3">
        <f t="shared" si="2"/>
        <v>105</v>
      </c>
      <c r="H48" s="3" t="str">
        <f t="shared" si="3"/>
        <v/>
      </c>
      <c r="I48" s="3">
        <v>0</v>
      </c>
      <c r="J48" s="3">
        <v>0</v>
      </c>
      <c r="K48" s="3">
        <v>0</v>
      </c>
      <c r="L48" s="3">
        <v>0</v>
      </c>
      <c r="M48" s="3">
        <v>0</v>
      </c>
      <c r="N48" s="3">
        <v>0</v>
      </c>
      <c r="O48" s="3">
        <f t="shared" si="4"/>
        <v>85.6</v>
      </c>
    </row>
    <row r="49" spans="1:32" x14ac:dyDescent="0.3">
      <c r="A49" s="1" t="s">
        <v>11</v>
      </c>
      <c r="B49" s="2">
        <v>132</v>
      </c>
      <c r="C49" s="2" t="s">
        <v>7</v>
      </c>
      <c r="D49" s="2">
        <v>132</v>
      </c>
      <c r="E49" s="3">
        <f t="shared" si="0"/>
        <v>132</v>
      </c>
      <c r="F49" s="3" t="str">
        <f t="shared" si="1"/>
        <v/>
      </c>
      <c r="G49" s="3">
        <f t="shared" si="2"/>
        <v>132</v>
      </c>
      <c r="H49" s="3" t="str">
        <f t="shared" si="3"/>
        <v/>
      </c>
      <c r="I49" s="3">
        <v>0</v>
      </c>
      <c r="J49" s="3">
        <v>0</v>
      </c>
      <c r="K49" s="3">
        <v>0</v>
      </c>
      <c r="L49" s="3">
        <v>0</v>
      </c>
      <c r="M49" s="3">
        <v>0</v>
      </c>
      <c r="N49" s="3">
        <v>1</v>
      </c>
      <c r="O49" s="3">
        <f t="shared" si="4"/>
        <v>111.45</v>
      </c>
    </row>
    <row r="50" spans="1:32" x14ac:dyDescent="0.3">
      <c r="A50" s="1" t="s">
        <v>12</v>
      </c>
      <c r="B50" s="2">
        <v>104</v>
      </c>
      <c r="C50" s="2" t="s">
        <v>7</v>
      </c>
      <c r="D50" s="2">
        <v>82</v>
      </c>
      <c r="E50" s="3">
        <f t="shared" si="0"/>
        <v>82</v>
      </c>
      <c r="F50" s="3" t="str">
        <f t="shared" si="1"/>
        <v/>
      </c>
      <c r="G50" s="3">
        <f t="shared" si="2"/>
        <v>104</v>
      </c>
      <c r="H50" s="3" t="str">
        <f t="shared" si="3"/>
        <v/>
      </c>
      <c r="I50" s="3">
        <v>0</v>
      </c>
      <c r="J50" s="3">
        <v>0</v>
      </c>
      <c r="K50" s="3">
        <v>0</v>
      </c>
      <c r="L50" s="3">
        <v>0</v>
      </c>
      <c r="M50" s="3">
        <v>0</v>
      </c>
      <c r="N50" s="3">
        <v>0</v>
      </c>
      <c r="O50" s="3">
        <f t="shared" si="4"/>
        <v>85.6</v>
      </c>
      <c r="AE50" s="40"/>
      <c r="AF50" s="40"/>
    </row>
    <row r="51" spans="1:32" x14ac:dyDescent="0.3">
      <c r="A51" s="1" t="s">
        <v>4</v>
      </c>
      <c r="B51" s="2">
        <v>51</v>
      </c>
      <c r="C51" s="2" t="s">
        <v>7</v>
      </c>
      <c r="D51" s="2">
        <v>51</v>
      </c>
      <c r="E51" s="3">
        <f t="shared" si="0"/>
        <v>51</v>
      </c>
      <c r="F51" s="3" t="str">
        <f t="shared" si="1"/>
        <v/>
      </c>
      <c r="G51" s="3">
        <f t="shared" si="2"/>
        <v>51</v>
      </c>
      <c r="H51" s="3" t="str">
        <f t="shared" si="3"/>
        <v/>
      </c>
      <c r="I51" s="3">
        <v>1</v>
      </c>
      <c r="J51" s="3">
        <v>0</v>
      </c>
      <c r="K51" s="3">
        <v>0</v>
      </c>
      <c r="L51" s="3">
        <v>0</v>
      </c>
      <c r="M51" s="3">
        <v>0</v>
      </c>
      <c r="N51" s="3">
        <v>0</v>
      </c>
      <c r="O51" s="3">
        <f t="shared" si="4"/>
        <v>45.250000000000007</v>
      </c>
      <c r="AE51" s="39"/>
      <c r="AF51" s="39"/>
    </row>
    <row r="52" spans="1:32" x14ac:dyDescent="0.3">
      <c r="A52" s="1" t="s">
        <v>6</v>
      </c>
      <c r="B52" s="2">
        <v>53</v>
      </c>
      <c r="C52" s="2" t="s">
        <v>7</v>
      </c>
      <c r="D52" s="2">
        <v>53</v>
      </c>
      <c r="E52" s="3">
        <f t="shared" si="0"/>
        <v>53</v>
      </c>
      <c r="F52" s="3" t="str">
        <f t="shared" si="1"/>
        <v/>
      </c>
      <c r="G52" s="3">
        <f t="shared" si="2"/>
        <v>53</v>
      </c>
      <c r="H52" s="3" t="str">
        <f t="shared" si="3"/>
        <v/>
      </c>
      <c r="I52" s="3">
        <v>0</v>
      </c>
      <c r="J52" s="3">
        <v>1</v>
      </c>
      <c r="K52" s="3">
        <v>0</v>
      </c>
      <c r="L52" s="3">
        <v>0</v>
      </c>
      <c r="M52" s="3">
        <v>0</v>
      </c>
      <c r="N52" s="3">
        <v>0</v>
      </c>
      <c r="O52" s="3">
        <f t="shared" si="4"/>
        <v>42.900000000000041</v>
      </c>
    </row>
    <row r="53" spans="1:32" x14ac:dyDescent="0.3">
      <c r="A53" s="1" t="s">
        <v>8</v>
      </c>
      <c r="B53" s="2">
        <v>53</v>
      </c>
      <c r="C53" s="2" t="s">
        <v>7</v>
      </c>
      <c r="D53" s="2">
        <v>53</v>
      </c>
      <c r="E53" s="3">
        <f t="shared" si="0"/>
        <v>53</v>
      </c>
      <c r="F53" s="3" t="str">
        <f t="shared" si="1"/>
        <v/>
      </c>
      <c r="G53" s="3">
        <f t="shared" si="2"/>
        <v>53</v>
      </c>
      <c r="H53" s="3" t="str">
        <f t="shared" si="3"/>
        <v/>
      </c>
      <c r="I53" s="3">
        <v>0</v>
      </c>
      <c r="J53" s="3">
        <v>0</v>
      </c>
      <c r="K53" s="3">
        <v>1</v>
      </c>
      <c r="L53" s="3">
        <v>0</v>
      </c>
      <c r="M53" s="3">
        <v>0</v>
      </c>
      <c r="N53" s="3">
        <v>0</v>
      </c>
      <c r="O53" s="3">
        <f t="shared" si="4"/>
        <v>42.399999999999991</v>
      </c>
    </row>
    <row r="54" spans="1:32" x14ac:dyDescent="0.3">
      <c r="A54" s="1" t="s">
        <v>9</v>
      </c>
      <c r="B54" s="2">
        <v>48</v>
      </c>
      <c r="C54" s="2" t="s">
        <v>5</v>
      </c>
      <c r="D54" s="2">
        <v>48</v>
      </c>
      <c r="E54" s="3" t="str">
        <f t="shared" si="0"/>
        <v/>
      </c>
      <c r="F54" s="3">
        <f t="shared" si="1"/>
        <v>48</v>
      </c>
      <c r="G54" s="3" t="str">
        <f t="shared" si="2"/>
        <v/>
      </c>
      <c r="H54" s="3">
        <f t="shared" si="3"/>
        <v>48</v>
      </c>
      <c r="I54" s="3">
        <v>0</v>
      </c>
      <c r="J54" s="3">
        <v>0</v>
      </c>
      <c r="K54" s="3">
        <v>0</v>
      </c>
      <c r="L54" s="3">
        <v>1</v>
      </c>
      <c r="M54" s="3">
        <v>0</v>
      </c>
      <c r="N54" s="3">
        <v>0</v>
      </c>
      <c r="O54" s="3">
        <f t="shared" si="4"/>
        <v>44.099999999999916</v>
      </c>
      <c r="T54" t="s">
        <v>68</v>
      </c>
      <c r="U54"/>
      <c r="V54"/>
      <c r="W54"/>
      <c r="X54"/>
      <c r="Y54"/>
      <c r="Z54"/>
      <c r="AA54"/>
      <c r="AB54"/>
    </row>
    <row r="55" spans="1:32" ht="15" thickBot="1" x14ac:dyDescent="0.35">
      <c r="A55" s="1" t="s">
        <v>10</v>
      </c>
      <c r="B55" s="2">
        <v>98</v>
      </c>
      <c r="C55" s="2" t="s">
        <v>5</v>
      </c>
      <c r="D55" s="2">
        <v>88</v>
      </c>
      <c r="E55" s="3" t="str">
        <f t="shared" si="0"/>
        <v/>
      </c>
      <c r="F55" s="3">
        <f t="shared" si="1"/>
        <v>88</v>
      </c>
      <c r="G55" s="3" t="str">
        <f t="shared" si="2"/>
        <v/>
      </c>
      <c r="H55" s="3">
        <f t="shared" si="3"/>
        <v>98</v>
      </c>
      <c r="I55" s="3">
        <v>0</v>
      </c>
      <c r="J55" s="3">
        <v>0</v>
      </c>
      <c r="K55" s="3">
        <v>0</v>
      </c>
      <c r="L55" s="3">
        <v>0</v>
      </c>
      <c r="M55" s="3">
        <v>0</v>
      </c>
      <c r="N55" s="3">
        <v>0</v>
      </c>
      <c r="O55" s="3">
        <f t="shared" si="4"/>
        <v>85.6</v>
      </c>
      <c r="T55"/>
      <c r="U55"/>
      <c r="V55"/>
      <c r="W55"/>
      <c r="X55"/>
      <c r="Y55"/>
      <c r="Z55"/>
      <c r="AA55"/>
      <c r="AB55"/>
    </row>
    <row r="56" spans="1:32" x14ac:dyDescent="0.3">
      <c r="A56" s="1" t="s">
        <v>11</v>
      </c>
      <c r="B56" s="2">
        <v>134</v>
      </c>
      <c r="C56" s="2" t="s">
        <v>7</v>
      </c>
      <c r="D56" s="2">
        <v>134</v>
      </c>
      <c r="E56" s="3">
        <f t="shared" si="0"/>
        <v>134</v>
      </c>
      <c r="F56" s="3" t="str">
        <f t="shared" si="1"/>
        <v/>
      </c>
      <c r="G56" s="3">
        <f t="shared" si="2"/>
        <v>134</v>
      </c>
      <c r="H56" s="3" t="str">
        <f t="shared" si="3"/>
        <v/>
      </c>
      <c r="I56" s="3">
        <v>0</v>
      </c>
      <c r="J56" s="3">
        <v>0</v>
      </c>
      <c r="K56" s="3">
        <v>0</v>
      </c>
      <c r="L56" s="3">
        <v>0</v>
      </c>
      <c r="M56" s="3">
        <v>0</v>
      </c>
      <c r="N56" s="3">
        <v>1</v>
      </c>
      <c r="O56" s="3">
        <f t="shared" si="4"/>
        <v>111.45</v>
      </c>
      <c r="T56" s="45" t="s">
        <v>69</v>
      </c>
      <c r="U56" s="45"/>
      <c r="V56"/>
      <c r="W56"/>
      <c r="X56"/>
      <c r="Y56"/>
      <c r="Z56"/>
      <c r="AA56"/>
      <c r="AB56"/>
    </row>
    <row r="57" spans="1:32" x14ac:dyDescent="0.3">
      <c r="A57" s="1" t="s">
        <v>12</v>
      </c>
      <c r="B57" s="2">
        <v>96</v>
      </c>
      <c r="C57" s="2" t="s">
        <v>7</v>
      </c>
      <c r="D57" s="2">
        <v>78</v>
      </c>
      <c r="E57" s="3">
        <f t="shared" si="0"/>
        <v>78</v>
      </c>
      <c r="F57" s="3" t="str">
        <f t="shared" si="1"/>
        <v/>
      </c>
      <c r="G57" s="3">
        <f t="shared" si="2"/>
        <v>96</v>
      </c>
      <c r="H57" s="3" t="str">
        <f t="shared" si="3"/>
        <v/>
      </c>
      <c r="I57" s="3">
        <v>0</v>
      </c>
      <c r="J57" s="3">
        <v>0</v>
      </c>
      <c r="K57" s="3">
        <v>0</v>
      </c>
      <c r="L57" s="3">
        <v>0</v>
      </c>
      <c r="M57" s="3">
        <v>0</v>
      </c>
      <c r="N57" s="3">
        <v>0</v>
      </c>
      <c r="O57" s="3">
        <f t="shared" si="4"/>
        <v>85.6</v>
      </c>
      <c r="T57" s="42" t="s">
        <v>70</v>
      </c>
      <c r="U57" s="42">
        <v>0.88987756909159699</v>
      </c>
      <c r="V57"/>
      <c r="W57"/>
      <c r="X57"/>
      <c r="Y57"/>
      <c r="Z57"/>
      <c r="AA57"/>
      <c r="AB57"/>
    </row>
    <row r="58" spans="1:32" x14ac:dyDescent="0.3">
      <c r="A58" s="1" t="s">
        <v>4</v>
      </c>
      <c r="B58" s="2">
        <v>52</v>
      </c>
      <c r="C58" s="2" t="s">
        <v>7</v>
      </c>
      <c r="D58" s="2">
        <v>52</v>
      </c>
      <c r="E58" s="3">
        <f t="shared" si="0"/>
        <v>52</v>
      </c>
      <c r="F58" s="3" t="str">
        <f t="shared" si="1"/>
        <v/>
      </c>
      <c r="G58" s="3">
        <f t="shared" si="2"/>
        <v>52</v>
      </c>
      <c r="H58" s="3" t="str">
        <f t="shared" si="3"/>
        <v/>
      </c>
      <c r="I58" s="3">
        <v>1</v>
      </c>
      <c r="J58" s="3">
        <v>0</v>
      </c>
      <c r="K58" s="3">
        <v>0</v>
      </c>
      <c r="L58" s="3">
        <v>0</v>
      </c>
      <c r="M58" s="3">
        <v>0</v>
      </c>
      <c r="N58" s="3">
        <v>0</v>
      </c>
      <c r="O58" s="3">
        <f t="shared" si="4"/>
        <v>45.250000000000007</v>
      </c>
      <c r="T58" s="42" t="s">
        <v>71</v>
      </c>
      <c r="U58" s="42">
        <v>0.79188208797236992</v>
      </c>
      <c r="V58"/>
      <c r="W58"/>
      <c r="X58"/>
      <c r="Y58"/>
      <c r="Z58"/>
      <c r="AA58"/>
      <c r="AB58"/>
    </row>
    <row r="59" spans="1:32" x14ac:dyDescent="0.3">
      <c r="A59" s="1" t="s">
        <v>6</v>
      </c>
      <c r="B59" s="2">
        <v>45</v>
      </c>
      <c r="C59" s="2" t="s">
        <v>5</v>
      </c>
      <c r="D59" s="2">
        <v>35</v>
      </c>
      <c r="E59" s="3" t="str">
        <f t="shared" si="0"/>
        <v/>
      </c>
      <c r="F59" s="3">
        <f t="shared" si="1"/>
        <v>35</v>
      </c>
      <c r="G59" s="3" t="str">
        <f t="shared" si="2"/>
        <v/>
      </c>
      <c r="H59" s="3">
        <f t="shared" si="3"/>
        <v>45</v>
      </c>
      <c r="I59" s="3">
        <v>0</v>
      </c>
      <c r="J59" s="3">
        <v>1</v>
      </c>
      <c r="K59" s="3">
        <v>0</v>
      </c>
      <c r="L59" s="3">
        <v>0</v>
      </c>
      <c r="M59" s="3">
        <v>0</v>
      </c>
      <c r="N59" s="3">
        <v>0</v>
      </c>
      <c r="O59" s="3">
        <f t="shared" si="4"/>
        <v>42.900000000000041</v>
      </c>
      <c r="T59" s="42" t="s">
        <v>72</v>
      </c>
      <c r="U59" s="42">
        <v>0.78249330998616107</v>
      </c>
      <c r="V59"/>
      <c r="W59"/>
      <c r="X59"/>
      <c r="Y59"/>
      <c r="Z59"/>
      <c r="AA59"/>
      <c r="AB59"/>
    </row>
    <row r="60" spans="1:32" x14ac:dyDescent="0.3">
      <c r="A60" s="1" t="s">
        <v>8</v>
      </c>
      <c r="B60" s="2">
        <v>54</v>
      </c>
      <c r="C60" s="2" t="s">
        <v>5</v>
      </c>
      <c r="D60" s="2">
        <v>31</v>
      </c>
      <c r="E60" s="3" t="str">
        <f t="shared" si="0"/>
        <v/>
      </c>
      <c r="F60" s="3">
        <f t="shared" si="1"/>
        <v>31</v>
      </c>
      <c r="G60" s="3" t="str">
        <f t="shared" si="2"/>
        <v/>
      </c>
      <c r="H60" s="3">
        <f t="shared" si="3"/>
        <v>54</v>
      </c>
      <c r="I60" s="3">
        <v>0</v>
      </c>
      <c r="J60" s="3">
        <v>0</v>
      </c>
      <c r="K60" s="3">
        <v>1</v>
      </c>
      <c r="L60" s="3">
        <v>0</v>
      </c>
      <c r="M60" s="3">
        <v>0</v>
      </c>
      <c r="N60" s="3">
        <v>0</v>
      </c>
      <c r="O60" s="3">
        <f t="shared" si="4"/>
        <v>42.399999999999991</v>
      </c>
      <c r="T60" s="42" t="s">
        <v>73</v>
      </c>
      <c r="U60" s="42">
        <v>13.849019556081924</v>
      </c>
      <c r="V60"/>
      <c r="W60"/>
      <c r="X60"/>
      <c r="Y60"/>
      <c r="Z60"/>
      <c r="AA60"/>
      <c r="AB60"/>
    </row>
    <row r="61" spans="1:32" ht="15" thickBot="1" x14ac:dyDescent="0.35">
      <c r="A61" s="1" t="s">
        <v>9</v>
      </c>
      <c r="B61" s="2">
        <v>48</v>
      </c>
      <c r="C61" s="2" t="s">
        <v>5</v>
      </c>
      <c r="D61" s="2">
        <v>46</v>
      </c>
      <c r="E61" s="3" t="str">
        <f t="shared" si="0"/>
        <v/>
      </c>
      <c r="F61" s="3">
        <f t="shared" si="1"/>
        <v>46</v>
      </c>
      <c r="G61" s="3" t="str">
        <f t="shared" si="2"/>
        <v/>
      </c>
      <c r="H61" s="3">
        <f t="shared" si="3"/>
        <v>48</v>
      </c>
      <c r="I61" s="3">
        <v>0</v>
      </c>
      <c r="J61" s="3">
        <v>0</v>
      </c>
      <c r="K61" s="3">
        <v>0</v>
      </c>
      <c r="L61" s="3">
        <v>1</v>
      </c>
      <c r="M61" s="3">
        <v>0</v>
      </c>
      <c r="N61" s="3">
        <v>0</v>
      </c>
      <c r="O61" s="3">
        <f t="shared" si="4"/>
        <v>44.099999999999916</v>
      </c>
      <c r="T61" s="43" t="s">
        <v>74</v>
      </c>
      <c r="U61" s="43">
        <v>140</v>
      </c>
      <c r="V61"/>
      <c r="W61"/>
      <c r="X61"/>
      <c r="Y61"/>
      <c r="Z61"/>
      <c r="AA61"/>
      <c r="AB61"/>
    </row>
    <row r="62" spans="1:32" x14ac:dyDescent="0.3">
      <c r="A62" s="1" t="s">
        <v>10</v>
      </c>
      <c r="B62" s="2">
        <v>96</v>
      </c>
      <c r="C62" s="2" t="s">
        <v>5</v>
      </c>
      <c r="D62" s="2">
        <v>58</v>
      </c>
      <c r="E62" s="3" t="str">
        <f t="shared" si="0"/>
        <v/>
      </c>
      <c r="F62" s="3">
        <f t="shared" si="1"/>
        <v>58</v>
      </c>
      <c r="G62" s="3" t="str">
        <f t="shared" si="2"/>
        <v/>
      </c>
      <c r="H62" s="3">
        <f t="shared" si="3"/>
        <v>96</v>
      </c>
      <c r="I62" s="3">
        <v>0</v>
      </c>
      <c r="J62" s="3">
        <v>0</v>
      </c>
      <c r="K62" s="3">
        <v>0</v>
      </c>
      <c r="L62" s="3">
        <v>0</v>
      </c>
      <c r="M62" s="3">
        <v>0</v>
      </c>
      <c r="N62" s="3">
        <v>0</v>
      </c>
      <c r="O62" s="3">
        <f t="shared" si="4"/>
        <v>85.6</v>
      </c>
      <c r="T62"/>
      <c r="U62"/>
      <c r="V62"/>
      <c r="W62"/>
      <c r="X62"/>
      <c r="Y62"/>
      <c r="Z62"/>
      <c r="AA62"/>
      <c r="AB62"/>
    </row>
    <row r="63" spans="1:32" ht="15" thickBot="1" x14ac:dyDescent="0.35">
      <c r="A63" s="1" t="s">
        <v>11</v>
      </c>
      <c r="B63" s="2">
        <v>134</v>
      </c>
      <c r="C63" s="2" t="s">
        <v>5</v>
      </c>
      <c r="D63" s="2">
        <v>70</v>
      </c>
      <c r="E63" s="3" t="str">
        <f t="shared" si="0"/>
        <v/>
      </c>
      <c r="F63" s="3">
        <f t="shared" si="1"/>
        <v>70</v>
      </c>
      <c r="G63" s="3" t="str">
        <f t="shared" si="2"/>
        <v/>
      </c>
      <c r="H63" s="3">
        <f t="shared" si="3"/>
        <v>134</v>
      </c>
      <c r="I63" s="3">
        <v>0</v>
      </c>
      <c r="J63" s="3">
        <v>0</v>
      </c>
      <c r="K63" s="3">
        <v>0</v>
      </c>
      <c r="L63" s="3">
        <v>0</v>
      </c>
      <c r="M63" s="3">
        <v>0</v>
      </c>
      <c r="N63" s="3">
        <v>1</v>
      </c>
      <c r="O63" s="3">
        <f t="shared" si="4"/>
        <v>111.45</v>
      </c>
      <c r="T63" t="s">
        <v>75</v>
      </c>
      <c r="U63"/>
      <c r="V63"/>
      <c r="W63"/>
      <c r="X63"/>
      <c r="Y63"/>
      <c r="Z63"/>
      <c r="AA63"/>
      <c r="AB63"/>
    </row>
    <row r="64" spans="1:32" x14ac:dyDescent="0.3">
      <c r="A64" s="1" t="s">
        <v>12</v>
      </c>
      <c r="B64" s="2">
        <v>102</v>
      </c>
      <c r="C64" s="2" t="s">
        <v>5</v>
      </c>
      <c r="D64" s="2">
        <v>69</v>
      </c>
      <c r="E64" s="3" t="str">
        <f t="shared" si="0"/>
        <v/>
      </c>
      <c r="F64" s="3">
        <f t="shared" si="1"/>
        <v>69</v>
      </c>
      <c r="G64" s="3" t="str">
        <f t="shared" si="2"/>
        <v/>
      </c>
      <c r="H64" s="3">
        <f t="shared" si="3"/>
        <v>102</v>
      </c>
      <c r="I64" s="3">
        <v>0</v>
      </c>
      <c r="J64" s="3">
        <v>0</v>
      </c>
      <c r="K64" s="3">
        <v>0</v>
      </c>
      <c r="L64" s="3">
        <v>0</v>
      </c>
      <c r="M64" s="3">
        <v>0</v>
      </c>
      <c r="N64" s="3">
        <v>0</v>
      </c>
      <c r="O64" s="3">
        <f t="shared" si="4"/>
        <v>85.6</v>
      </c>
      <c r="T64" s="44"/>
      <c r="U64" s="44" t="s">
        <v>80</v>
      </c>
      <c r="V64" s="44" t="s">
        <v>81</v>
      </c>
      <c r="W64" s="44" t="s">
        <v>82</v>
      </c>
      <c r="X64" s="44" t="s">
        <v>83</v>
      </c>
      <c r="Y64" s="44" t="s">
        <v>84</v>
      </c>
      <c r="Z64"/>
      <c r="AA64"/>
      <c r="AB64"/>
    </row>
    <row r="65" spans="1:28" x14ac:dyDescent="0.3">
      <c r="A65" s="1" t="s">
        <v>4</v>
      </c>
      <c r="B65" s="2">
        <v>52</v>
      </c>
      <c r="C65" s="2" t="s">
        <v>5</v>
      </c>
      <c r="D65" s="2">
        <v>26</v>
      </c>
      <c r="E65" s="3" t="str">
        <f t="shared" si="0"/>
        <v/>
      </c>
      <c r="F65" s="3">
        <f t="shared" si="1"/>
        <v>26</v>
      </c>
      <c r="G65" s="3" t="str">
        <f t="shared" si="2"/>
        <v/>
      </c>
      <c r="H65" s="3">
        <f t="shared" si="3"/>
        <v>52</v>
      </c>
      <c r="I65" s="3">
        <v>1</v>
      </c>
      <c r="J65" s="3">
        <v>0</v>
      </c>
      <c r="K65" s="3">
        <v>0</v>
      </c>
      <c r="L65" s="3">
        <v>0</v>
      </c>
      <c r="M65" s="3">
        <v>0</v>
      </c>
      <c r="N65" s="3">
        <v>0</v>
      </c>
      <c r="O65" s="3">
        <f t="shared" si="4"/>
        <v>45.250000000000007</v>
      </c>
      <c r="T65" s="42" t="s">
        <v>76</v>
      </c>
      <c r="U65" s="42">
        <v>6</v>
      </c>
      <c r="V65" s="42">
        <v>97060.105139875348</v>
      </c>
      <c r="W65" s="42">
        <v>16176.684189979225</v>
      </c>
      <c r="X65" s="42">
        <v>84.343467183435479</v>
      </c>
      <c r="Y65" s="42">
        <v>6.7958870368080917E-43</v>
      </c>
      <c r="Z65"/>
      <c r="AA65"/>
      <c r="AB65"/>
    </row>
    <row r="66" spans="1:28" x14ac:dyDescent="0.3">
      <c r="A66" s="1" t="s">
        <v>6</v>
      </c>
      <c r="B66" s="2">
        <v>51</v>
      </c>
      <c r="C66" s="2" t="s">
        <v>5</v>
      </c>
      <c r="D66" s="2">
        <v>51</v>
      </c>
      <c r="E66" s="3" t="str">
        <f t="shared" si="0"/>
        <v/>
      </c>
      <c r="F66" s="3">
        <f t="shared" si="1"/>
        <v>51</v>
      </c>
      <c r="G66" s="3" t="str">
        <f t="shared" si="2"/>
        <v/>
      </c>
      <c r="H66" s="3">
        <f t="shared" si="3"/>
        <v>51</v>
      </c>
      <c r="I66" s="3">
        <v>0</v>
      </c>
      <c r="J66" s="3">
        <v>1</v>
      </c>
      <c r="K66" s="3">
        <v>0</v>
      </c>
      <c r="L66" s="3">
        <v>0</v>
      </c>
      <c r="M66" s="3">
        <v>0</v>
      </c>
      <c r="N66" s="3">
        <v>0</v>
      </c>
      <c r="O66" s="3">
        <f t="shared" si="4"/>
        <v>42.900000000000041</v>
      </c>
      <c r="T66" s="42" t="s">
        <v>77</v>
      </c>
      <c r="U66" s="42">
        <v>133</v>
      </c>
      <c r="V66" s="42">
        <v>25508.780574410361</v>
      </c>
      <c r="W66" s="42">
        <v>191.79534266473956</v>
      </c>
      <c r="X66" s="42"/>
      <c r="Y66" s="42"/>
      <c r="Z66"/>
      <c r="AA66"/>
      <c r="AB66"/>
    </row>
    <row r="67" spans="1:28" ht="15" thickBot="1" x14ac:dyDescent="0.35">
      <c r="A67" s="1" t="s">
        <v>8</v>
      </c>
      <c r="B67" s="2">
        <v>51</v>
      </c>
      <c r="C67" s="2" t="s">
        <v>5</v>
      </c>
      <c r="D67" s="2">
        <v>30</v>
      </c>
      <c r="E67" s="3" t="str">
        <f t="shared" ref="E67:E130" si="5">IF(C67="Yes",D67,"")</f>
        <v/>
      </c>
      <c r="F67" s="3">
        <f t="shared" ref="F67:F130" si="6">IF(C67="No",D67,"")</f>
        <v>30</v>
      </c>
      <c r="G67" s="3" t="str">
        <f t="shared" ref="G67:G130" si="7">IF(C67="Yes",B67,"")</f>
        <v/>
      </c>
      <c r="H67" s="3">
        <f t="shared" ref="H67:H130" si="8">IF(C67="No",B67,"")</f>
        <v>51</v>
      </c>
      <c r="I67" s="3">
        <v>0</v>
      </c>
      <c r="J67" s="3">
        <v>0</v>
      </c>
      <c r="K67" s="3">
        <v>1</v>
      </c>
      <c r="L67" s="3">
        <v>0</v>
      </c>
      <c r="M67" s="3">
        <v>0</v>
      </c>
      <c r="N67" s="3">
        <v>0</v>
      </c>
      <c r="O67" s="3">
        <f t="shared" ref="O67:O130" si="9">$S$1+SUMPRODUCT(I67:N67,$T$1:$Y$1)</f>
        <v>42.399999999999991</v>
      </c>
      <c r="T67" s="43" t="s">
        <v>78</v>
      </c>
      <c r="U67" s="43">
        <v>139</v>
      </c>
      <c r="V67" s="43">
        <v>122568.88571428572</v>
      </c>
      <c r="W67" s="43"/>
      <c r="X67" s="43"/>
      <c r="Y67" s="43"/>
      <c r="Z67"/>
      <c r="AA67"/>
      <c r="AB67"/>
    </row>
    <row r="68" spans="1:28" ht="15" thickBot="1" x14ac:dyDescent="0.35">
      <c r="A68" s="1" t="s">
        <v>9</v>
      </c>
      <c r="B68" s="2">
        <v>53</v>
      </c>
      <c r="C68" s="2" t="s">
        <v>5</v>
      </c>
      <c r="D68" s="2">
        <v>40</v>
      </c>
      <c r="E68" s="3" t="str">
        <f t="shared" si="5"/>
        <v/>
      </c>
      <c r="F68" s="3">
        <f t="shared" si="6"/>
        <v>40</v>
      </c>
      <c r="G68" s="3" t="str">
        <f t="shared" si="7"/>
        <v/>
      </c>
      <c r="H68" s="3">
        <f t="shared" si="8"/>
        <v>53</v>
      </c>
      <c r="I68" s="3">
        <v>0</v>
      </c>
      <c r="J68" s="3">
        <v>0</v>
      </c>
      <c r="K68" s="3">
        <v>0</v>
      </c>
      <c r="L68" s="3">
        <v>1</v>
      </c>
      <c r="M68" s="3">
        <v>0</v>
      </c>
      <c r="N68" s="3">
        <v>0</v>
      </c>
      <c r="O68" s="3">
        <f t="shared" si="9"/>
        <v>44.099999999999916</v>
      </c>
      <c r="T68"/>
      <c r="U68"/>
      <c r="V68"/>
      <c r="W68"/>
      <c r="X68"/>
      <c r="Y68"/>
      <c r="Z68"/>
      <c r="AA68"/>
      <c r="AB68"/>
    </row>
    <row r="69" spans="1:28" x14ac:dyDescent="0.3">
      <c r="A69" s="1" t="s">
        <v>10</v>
      </c>
      <c r="B69" s="2">
        <v>96</v>
      </c>
      <c r="C69" s="2" t="s">
        <v>5</v>
      </c>
      <c r="D69" s="2">
        <v>89</v>
      </c>
      <c r="E69" s="3" t="str">
        <f t="shared" si="5"/>
        <v/>
      </c>
      <c r="F69" s="3">
        <f t="shared" si="6"/>
        <v>89</v>
      </c>
      <c r="G69" s="3" t="str">
        <f t="shared" si="7"/>
        <v/>
      </c>
      <c r="H69" s="3">
        <f t="shared" si="8"/>
        <v>96</v>
      </c>
      <c r="I69" s="3">
        <v>0</v>
      </c>
      <c r="J69" s="3">
        <v>0</v>
      </c>
      <c r="K69" s="3">
        <v>0</v>
      </c>
      <c r="L69" s="3">
        <v>0</v>
      </c>
      <c r="M69" s="3">
        <v>0</v>
      </c>
      <c r="N69" s="3">
        <v>0</v>
      </c>
      <c r="O69" s="3">
        <f t="shared" si="9"/>
        <v>85.6</v>
      </c>
      <c r="T69" s="44"/>
      <c r="U69" s="44" t="s">
        <v>85</v>
      </c>
      <c r="V69" s="44" t="s">
        <v>73</v>
      </c>
      <c r="W69" s="44" t="s">
        <v>86</v>
      </c>
      <c r="X69" s="44" t="s">
        <v>87</v>
      </c>
      <c r="Y69" s="44" t="s">
        <v>88</v>
      </c>
      <c r="Z69" s="44" t="s">
        <v>89</v>
      </c>
      <c r="AA69" s="44" t="s">
        <v>90</v>
      </c>
      <c r="AB69" s="44" t="s">
        <v>91</v>
      </c>
    </row>
    <row r="70" spans="1:28" x14ac:dyDescent="0.3">
      <c r="A70" s="1" t="s">
        <v>11</v>
      </c>
      <c r="B70" s="2">
        <v>129</v>
      </c>
      <c r="C70" s="2" t="s">
        <v>7</v>
      </c>
      <c r="D70" s="2">
        <v>129</v>
      </c>
      <c r="E70" s="3">
        <f t="shared" si="5"/>
        <v>129</v>
      </c>
      <c r="F70" s="3" t="str">
        <f t="shared" si="6"/>
        <v/>
      </c>
      <c r="G70" s="3">
        <f t="shared" si="7"/>
        <v>129</v>
      </c>
      <c r="H70" s="3" t="str">
        <f t="shared" si="8"/>
        <v/>
      </c>
      <c r="I70" s="3">
        <v>0</v>
      </c>
      <c r="J70" s="3">
        <v>0</v>
      </c>
      <c r="K70" s="3">
        <v>0</v>
      </c>
      <c r="L70" s="3">
        <v>0</v>
      </c>
      <c r="M70" s="3">
        <v>0</v>
      </c>
      <c r="N70" s="3">
        <v>1</v>
      </c>
      <c r="O70" s="3">
        <f t="shared" si="9"/>
        <v>111.45</v>
      </c>
      <c r="T70" s="42" t="s">
        <v>79</v>
      </c>
      <c r="U70" s="42">
        <v>85.6</v>
      </c>
      <c r="V70" s="42">
        <v>2.1897222578716447</v>
      </c>
      <c r="W70" s="42">
        <v>39.091715715216345</v>
      </c>
      <c r="X70" s="42">
        <v>8.6252652754557383E-75</v>
      </c>
      <c r="Y70" s="42">
        <v>81.268814194643994</v>
      </c>
      <c r="Z70" s="42">
        <v>89.931185805355994</v>
      </c>
      <c r="AA70" s="42">
        <v>81.268814194643994</v>
      </c>
      <c r="AB70" s="42">
        <v>89.931185805355994</v>
      </c>
    </row>
    <row r="71" spans="1:28" x14ac:dyDescent="0.3">
      <c r="A71" s="1" t="s">
        <v>12</v>
      </c>
      <c r="B71" s="2">
        <v>102</v>
      </c>
      <c r="C71" s="2" t="s">
        <v>7</v>
      </c>
      <c r="D71" s="2">
        <v>84</v>
      </c>
      <c r="E71" s="3">
        <f t="shared" si="5"/>
        <v>84</v>
      </c>
      <c r="F71" s="3" t="str">
        <f t="shared" si="6"/>
        <v/>
      </c>
      <c r="G71" s="3">
        <f t="shared" si="7"/>
        <v>102</v>
      </c>
      <c r="H71" s="3" t="str">
        <f t="shared" si="8"/>
        <v/>
      </c>
      <c r="I71" s="3">
        <v>0</v>
      </c>
      <c r="J71" s="3">
        <v>0</v>
      </c>
      <c r="K71" s="3">
        <v>0</v>
      </c>
      <c r="L71" s="3">
        <v>0</v>
      </c>
      <c r="M71" s="3">
        <v>0</v>
      </c>
      <c r="N71" s="3">
        <v>0</v>
      </c>
      <c r="O71" s="3">
        <f t="shared" si="9"/>
        <v>85.6</v>
      </c>
      <c r="T71" s="42" t="s">
        <v>4</v>
      </c>
      <c r="U71" s="42">
        <v>-40.349999999999987</v>
      </c>
      <c r="V71" s="42">
        <v>3.7927102050981243</v>
      </c>
      <c r="W71" s="42">
        <v>-10.638830234316851</v>
      </c>
      <c r="X71" s="42">
        <v>1.6653468678011361E-19</v>
      </c>
      <c r="Y71" s="42">
        <v>-47.851833871897696</v>
      </c>
      <c r="Z71" s="42">
        <v>-32.848166128102278</v>
      </c>
      <c r="AA71" s="42">
        <v>-47.851833871897696</v>
      </c>
      <c r="AB71" s="42">
        <v>-32.848166128102278</v>
      </c>
    </row>
    <row r="72" spans="1:28" x14ac:dyDescent="0.3">
      <c r="A72" s="1" t="s">
        <v>4</v>
      </c>
      <c r="B72" s="2">
        <v>47</v>
      </c>
      <c r="C72" s="2" t="s">
        <v>7</v>
      </c>
      <c r="D72" s="2">
        <v>47</v>
      </c>
      <c r="E72" s="3">
        <f t="shared" si="5"/>
        <v>47</v>
      </c>
      <c r="F72" s="3" t="str">
        <f t="shared" si="6"/>
        <v/>
      </c>
      <c r="G72" s="3">
        <f t="shared" si="7"/>
        <v>47</v>
      </c>
      <c r="H72" s="3" t="str">
        <f t="shared" si="8"/>
        <v/>
      </c>
      <c r="I72" s="3">
        <v>1</v>
      </c>
      <c r="J72" s="3">
        <v>0</v>
      </c>
      <c r="K72" s="3">
        <v>0</v>
      </c>
      <c r="L72" s="3">
        <v>0</v>
      </c>
      <c r="M72" s="3">
        <v>0</v>
      </c>
      <c r="N72" s="3">
        <v>0</v>
      </c>
      <c r="O72" s="3">
        <f t="shared" si="9"/>
        <v>45.250000000000007</v>
      </c>
      <c r="R72" s="37" t="s">
        <v>109</v>
      </c>
      <c r="T72" s="42" t="s">
        <v>6</v>
      </c>
      <c r="U72" s="42">
        <v>-42.699999999999953</v>
      </c>
      <c r="V72" s="42">
        <v>3.7927102050981225</v>
      </c>
      <c r="W72" s="42">
        <v>-11.258439925782636</v>
      </c>
      <c r="X72" s="42">
        <v>4.5666864985220487E-21</v>
      </c>
      <c r="Y72" s="42">
        <v>-50.201833871897662</v>
      </c>
      <c r="Z72" s="42">
        <v>-35.198166128102244</v>
      </c>
      <c r="AA72" s="42">
        <v>-50.201833871897662</v>
      </c>
      <c r="AB72" s="42">
        <v>-35.198166128102244</v>
      </c>
    </row>
    <row r="73" spans="1:28" x14ac:dyDescent="0.3">
      <c r="A73" s="1" t="s">
        <v>6</v>
      </c>
      <c r="B73" s="2">
        <v>48</v>
      </c>
      <c r="C73" s="2" t="s">
        <v>5</v>
      </c>
      <c r="D73" s="2">
        <v>48</v>
      </c>
      <c r="E73" s="3" t="str">
        <f t="shared" si="5"/>
        <v/>
      </c>
      <c r="F73" s="3">
        <f t="shared" si="6"/>
        <v>48</v>
      </c>
      <c r="G73" s="3" t="str">
        <f t="shared" si="7"/>
        <v/>
      </c>
      <c r="H73" s="3">
        <f t="shared" si="8"/>
        <v>48</v>
      </c>
      <c r="I73" s="3">
        <v>0</v>
      </c>
      <c r="J73" s="3">
        <v>1</v>
      </c>
      <c r="K73" s="3">
        <v>0</v>
      </c>
      <c r="L73" s="3">
        <v>0</v>
      </c>
      <c r="M73" s="3">
        <v>0</v>
      </c>
      <c r="N73" s="3">
        <v>0</v>
      </c>
      <c r="O73" s="3">
        <f t="shared" si="9"/>
        <v>42.900000000000041</v>
      </c>
      <c r="T73" s="42" t="s">
        <v>8</v>
      </c>
      <c r="U73" s="42">
        <v>-43.2</v>
      </c>
      <c r="V73" s="42">
        <v>3.792710205098127</v>
      </c>
      <c r="W73" s="42">
        <v>-11.390271775030676</v>
      </c>
      <c r="X73" s="42">
        <v>2.1233274804548625E-21</v>
      </c>
      <c r="Y73" s="42">
        <v>-50.701833871897719</v>
      </c>
      <c r="Z73" s="42">
        <v>-35.698166128102287</v>
      </c>
      <c r="AA73" s="42">
        <v>-50.701833871897719</v>
      </c>
      <c r="AB73" s="42">
        <v>-35.698166128102287</v>
      </c>
    </row>
    <row r="74" spans="1:28" x14ac:dyDescent="0.3">
      <c r="A74" s="1" t="s">
        <v>8</v>
      </c>
      <c r="B74" s="2">
        <v>45</v>
      </c>
      <c r="C74" s="2" t="s">
        <v>7</v>
      </c>
      <c r="D74" s="2">
        <v>41</v>
      </c>
      <c r="E74" s="3">
        <f t="shared" si="5"/>
        <v>41</v>
      </c>
      <c r="F74" s="3" t="str">
        <f t="shared" si="6"/>
        <v/>
      </c>
      <c r="G74" s="3">
        <f t="shared" si="7"/>
        <v>45</v>
      </c>
      <c r="H74" s="3" t="str">
        <f t="shared" si="8"/>
        <v/>
      </c>
      <c r="I74" s="3">
        <v>0</v>
      </c>
      <c r="J74" s="3">
        <v>0</v>
      </c>
      <c r="K74" s="3">
        <v>1</v>
      </c>
      <c r="L74" s="3">
        <v>0</v>
      </c>
      <c r="M74" s="3">
        <v>0</v>
      </c>
      <c r="N74" s="3">
        <v>0</v>
      </c>
      <c r="O74" s="3">
        <f t="shared" si="9"/>
        <v>42.399999999999991</v>
      </c>
      <c r="T74" s="42" t="s">
        <v>9</v>
      </c>
      <c r="U74" s="42">
        <v>-41.500000000000078</v>
      </c>
      <c r="V74" s="42">
        <v>3.7927102050981274</v>
      </c>
      <c r="W74" s="42">
        <v>-10.942043487587359</v>
      </c>
      <c r="X74" s="42">
        <v>2.8679523805374161E-20</v>
      </c>
      <c r="Y74" s="42">
        <v>-49.001833871897794</v>
      </c>
      <c r="Z74" s="42">
        <v>-33.998166128102362</v>
      </c>
      <c r="AA74" s="42">
        <v>-49.001833871897794</v>
      </c>
      <c r="AB74" s="42">
        <v>-33.998166128102362</v>
      </c>
    </row>
    <row r="75" spans="1:28" x14ac:dyDescent="0.3">
      <c r="A75" s="1" t="s">
        <v>9</v>
      </c>
      <c r="B75" s="2">
        <v>49</v>
      </c>
      <c r="C75" s="2" t="s">
        <v>7</v>
      </c>
      <c r="D75" s="2">
        <v>49</v>
      </c>
      <c r="E75" s="3">
        <f t="shared" si="5"/>
        <v>49</v>
      </c>
      <c r="F75" s="3" t="str">
        <f t="shared" si="6"/>
        <v/>
      </c>
      <c r="G75" s="3">
        <f t="shared" si="7"/>
        <v>49</v>
      </c>
      <c r="H75" s="3" t="str">
        <f t="shared" si="8"/>
        <v/>
      </c>
      <c r="I75" s="3">
        <v>0</v>
      </c>
      <c r="J75" s="3">
        <v>0</v>
      </c>
      <c r="K75" s="3">
        <v>0</v>
      </c>
      <c r="L75" s="3">
        <v>1</v>
      </c>
      <c r="M75" s="3">
        <v>0</v>
      </c>
      <c r="N75" s="3">
        <v>0</v>
      </c>
      <c r="O75" s="3">
        <f t="shared" si="9"/>
        <v>44.099999999999916</v>
      </c>
      <c r="S75" s="41" t="s">
        <v>108</v>
      </c>
      <c r="T75" s="42" t="s">
        <v>10</v>
      </c>
      <c r="U75" s="42">
        <v>0</v>
      </c>
      <c r="V75" s="42">
        <v>0</v>
      </c>
      <c r="W75" s="42">
        <v>65535</v>
      </c>
      <c r="X75" s="42" t="e">
        <v>#NUM!</v>
      </c>
      <c r="Y75" s="42">
        <v>0</v>
      </c>
      <c r="Z75" s="42">
        <v>0</v>
      </c>
      <c r="AA75" s="42">
        <v>0</v>
      </c>
      <c r="AB75" s="42">
        <v>0</v>
      </c>
    </row>
    <row r="76" spans="1:28" ht="15" thickBot="1" x14ac:dyDescent="0.35">
      <c r="A76" s="1" t="s">
        <v>10</v>
      </c>
      <c r="B76" s="2">
        <v>95</v>
      </c>
      <c r="C76" s="2" t="s">
        <v>7</v>
      </c>
      <c r="D76" s="2">
        <v>59</v>
      </c>
      <c r="E76" s="3">
        <f t="shared" si="5"/>
        <v>59</v>
      </c>
      <c r="F76" s="3" t="str">
        <f t="shared" si="6"/>
        <v/>
      </c>
      <c r="G76" s="3">
        <f t="shared" si="7"/>
        <v>95</v>
      </c>
      <c r="H76" s="3" t="str">
        <f t="shared" si="8"/>
        <v/>
      </c>
      <c r="I76" s="3">
        <v>0</v>
      </c>
      <c r="J76" s="3">
        <v>0</v>
      </c>
      <c r="K76" s="3">
        <v>0</v>
      </c>
      <c r="L76" s="3">
        <v>0</v>
      </c>
      <c r="M76" s="3">
        <v>0</v>
      </c>
      <c r="N76" s="3">
        <v>0</v>
      </c>
      <c r="O76" s="3">
        <f t="shared" si="9"/>
        <v>85.6</v>
      </c>
      <c r="T76" s="43" t="s">
        <v>11</v>
      </c>
      <c r="U76" s="43">
        <v>25.850000000000012</v>
      </c>
      <c r="V76" s="43">
        <v>3.7927102050981212</v>
      </c>
      <c r="W76" s="43">
        <v>6.8157066061236931</v>
      </c>
      <c r="X76" s="43" t="e">
        <v>#NUM!</v>
      </c>
      <c r="Y76" s="43">
        <v>18.348166128102307</v>
      </c>
      <c r="Z76" s="43">
        <v>33.351833871897718</v>
      </c>
      <c r="AA76" s="43">
        <v>18.348166128102307</v>
      </c>
      <c r="AB76" s="43">
        <v>33.351833871897718</v>
      </c>
    </row>
    <row r="77" spans="1:28" x14ac:dyDescent="0.3">
      <c r="A77" s="1" t="s">
        <v>11</v>
      </c>
      <c r="B77" s="2">
        <v>132</v>
      </c>
      <c r="C77" s="2" t="s">
        <v>5</v>
      </c>
      <c r="D77" s="2">
        <v>109</v>
      </c>
      <c r="E77" s="3" t="str">
        <f t="shared" si="5"/>
        <v/>
      </c>
      <c r="F77" s="3">
        <f t="shared" si="6"/>
        <v>109</v>
      </c>
      <c r="G77" s="3" t="str">
        <f t="shared" si="7"/>
        <v/>
      </c>
      <c r="H77" s="3">
        <f t="shared" si="8"/>
        <v>132</v>
      </c>
      <c r="I77" s="3">
        <v>0</v>
      </c>
      <c r="J77" s="3">
        <v>0</v>
      </c>
      <c r="K77" s="3">
        <v>0</v>
      </c>
      <c r="L77" s="3">
        <v>0</v>
      </c>
      <c r="M77" s="3">
        <v>0</v>
      </c>
      <c r="N77" s="3">
        <v>1</v>
      </c>
      <c r="O77" s="3">
        <f t="shared" si="9"/>
        <v>111.45</v>
      </c>
      <c r="T77"/>
      <c r="U77"/>
      <c r="V77"/>
      <c r="W77"/>
      <c r="X77"/>
      <c r="Y77"/>
      <c r="Z77"/>
      <c r="AA77"/>
      <c r="AB77"/>
    </row>
    <row r="78" spans="1:28" x14ac:dyDescent="0.3">
      <c r="A78" s="1" t="s">
        <v>12</v>
      </c>
      <c r="B78" s="2">
        <v>100</v>
      </c>
      <c r="C78" s="2" t="s">
        <v>5</v>
      </c>
      <c r="D78" s="2">
        <v>100</v>
      </c>
      <c r="E78" s="3" t="str">
        <f t="shared" si="5"/>
        <v/>
      </c>
      <c r="F78" s="3">
        <f t="shared" si="6"/>
        <v>100</v>
      </c>
      <c r="G78" s="3" t="str">
        <f t="shared" si="7"/>
        <v/>
      </c>
      <c r="H78" s="3">
        <f t="shared" si="8"/>
        <v>100</v>
      </c>
      <c r="I78" s="3">
        <v>0</v>
      </c>
      <c r="J78" s="3">
        <v>0</v>
      </c>
      <c r="K78" s="3">
        <v>0</v>
      </c>
      <c r="L78" s="3">
        <v>0</v>
      </c>
      <c r="M78" s="3">
        <v>0</v>
      </c>
      <c r="N78" s="3">
        <v>0</v>
      </c>
      <c r="O78" s="3">
        <f t="shared" si="9"/>
        <v>85.6</v>
      </c>
      <c r="T78"/>
      <c r="U78"/>
      <c r="V78"/>
      <c r="W78"/>
      <c r="X78"/>
      <c r="Y78"/>
      <c r="Z78"/>
      <c r="AA78"/>
      <c r="AB78"/>
    </row>
    <row r="79" spans="1:28" x14ac:dyDescent="0.3">
      <c r="A79" s="1" t="s">
        <v>4</v>
      </c>
      <c r="B79" s="2">
        <v>47</v>
      </c>
      <c r="C79" s="2" t="s">
        <v>5</v>
      </c>
      <c r="D79" s="2">
        <v>24</v>
      </c>
      <c r="E79" s="3" t="str">
        <f t="shared" si="5"/>
        <v/>
      </c>
      <c r="F79" s="3">
        <f t="shared" si="6"/>
        <v>24</v>
      </c>
      <c r="G79" s="3" t="str">
        <f t="shared" si="7"/>
        <v/>
      </c>
      <c r="H79" s="3">
        <f t="shared" si="8"/>
        <v>47</v>
      </c>
      <c r="I79" s="3">
        <v>1</v>
      </c>
      <c r="J79" s="3">
        <v>0</v>
      </c>
      <c r="K79" s="3">
        <v>0</v>
      </c>
      <c r="L79" s="3">
        <v>0</v>
      </c>
      <c r="M79" s="3">
        <v>0</v>
      </c>
      <c r="N79" s="3">
        <v>0</v>
      </c>
      <c r="O79" s="3">
        <f t="shared" si="9"/>
        <v>45.250000000000007</v>
      </c>
      <c r="T79"/>
      <c r="U79"/>
      <c r="V79"/>
      <c r="W79"/>
      <c r="X79"/>
      <c r="Y79"/>
      <c r="Z79"/>
      <c r="AA79"/>
      <c r="AB79"/>
    </row>
    <row r="80" spans="1:28" x14ac:dyDescent="0.3">
      <c r="A80" s="1" t="s">
        <v>6</v>
      </c>
      <c r="B80" s="2">
        <v>45</v>
      </c>
      <c r="C80" s="2" t="s">
        <v>5</v>
      </c>
      <c r="D80" s="2">
        <v>30</v>
      </c>
      <c r="E80" s="3" t="str">
        <f t="shared" si="5"/>
        <v/>
      </c>
      <c r="F80" s="3">
        <f t="shared" si="6"/>
        <v>30</v>
      </c>
      <c r="G80" s="3" t="str">
        <f t="shared" si="7"/>
        <v/>
      </c>
      <c r="H80" s="3">
        <f t="shared" si="8"/>
        <v>45</v>
      </c>
      <c r="I80" s="3">
        <v>0</v>
      </c>
      <c r="J80" s="3">
        <v>1</v>
      </c>
      <c r="K80" s="3">
        <v>0</v>
      </c>
      <c r="L80" s="3">
        <v>0</v>
      </c>
      <c r="M80" s="3">
        <v>0</v>
      </c>
      <c r="N80" s="3">
        <v>0</v>
      </c>
      <c r="O80" s="3">
        <f t="shared" si="9"/>
        <v>42.900000000000041</v>
      </c>
    </row>
    <row r="81" spans="1:19" x14ac:dyDescent="0.3">
      <c r="A81" s="1" t="s">
        <v>8</v>
      </c>
      <c r="B81" s="2">
        <v>53</v>
      </c>
      <c r="C81" s="2" t="s">
        <v>5</v>
      </c>
      <c r="D81" s="2">
        <v>53</v>
      </c>
      <c r="E81" s="3" t="str">
        <f t="shared" si="5"/>
        <v/>
      </c>
      <c r="F81" s="3">
        <f t="shared" si="6"/>
        <v>53</v>
      </c>
      <c r="G81" s="3" t="str">
        <f t="shared" si="7"/>
        <v/>
      </c>
      <c r="H81" s="3">
        <f t="shared" si="8"/>
        <v>53</v>
      </c>
      <c r="I81" s="3">
        <v>0</v>
      </c>
      <c r="J81" s="3">
        <v>0</v>
      </c>
      <c r="K81" s="3">
        <v>1</v>
      </c>
      <c r="L81" s="3">
        <v>0</v>
      </c>
      <c r="M81" s="3">
        <v>0</v>
      </c>
      <c r="N81" s="3">
        <v>0</v>
      </c>
      <c r="O81" s="3">
        <f t="shared" si="9"/>
        <v>42.399999999999991</v>
      </c>
    </row>
    <row r="82" spans="1:19" x14ac:dyDescent="0.3">
      <c r="A82" s="1" t="s">
        <v>9</v>
      </c>
      <c r="B82" s="2">
        <v>55</v>
      </c>
      <c r="C82" s="2" t="s">
        <v>5</v>
      </c>
      <c r="D82" s="2">
        <v>50</v>
      </c>
      <c r="E82" s="3" t="str">
        <f t="shared" si="5"/>
        <v/>
      </c>
      <c r="F82" s="3">
        <f t="shared" si="6"/>
        <v>50</v>
      </c>
      <c r="G82" s="3" t="str">
        <f t="shared" si="7"/>
        <v/>
      </c>
      <c r="H82" s="3">
        <f t="shared" si="8"/>
        <v>55</v>
      </c>
      <c r="I82" s="3">
        <v>0</v>
      </c>
      <c r="J82" s="3">
        <v>0</v>
      </c>
      <c r="K82" s="3">
        <v>0</v>
      </c>
      <c r="L82" s="3">
        <v>1</v>
      </c>
      <c r="M82" s="3">
        <v>0</v>
      </c>
      <c r="N82" s="3">
        <v>0</v>
      </c>
      <c r="O82" s="3">
        <f t="shared" si="9"/>
        <v>44.099999999999916</v>
      </c>
    </row>
    <row r="83" spans="1:19" x14ac:dyDescent="0.3">
      <c r="A83" s="1" t="s">
        <v>10</v>
      </c>
      <c r="B83" s="2">
        <v>102</v>
      </c>
      <c r="C83" s="2" t="s">
        <v>5</v>
      </c>
      <c r="D83" s="2">
        <v>102</v>
      </c>
      <c r="E83" s="3" t="str">
        <f t="shared" si="5"/>
        <v/>
      </c>
      <c r="F83" s="3">
        <f t="shared" si="6"/>
        <v>102</v>
      </c>
      <c r="G83" s="3" t="str">
        <f t="shared" si="7"/>
        <v/>
      </c>
      <c r="H83" s="3">
        <f t="shared" si="8"/>
        <v>102</v>
      </c>
      <c r="I83" s="3">
        <v>0</v>
      </c>
      <c r="J83" s="3">
        <v>0</v>
      </c>
      <c r="K83" s="3">
        <v>0</v>
      </c>
      <c r="L83" s="3">
        <v>0</v>
      </c>
      <c r="M83" s="3">
        <v>0</v>
      </c>
      <c r="N83" s="3">
        <v>0</v>
      </c>
      <c r="O83" s="3">
        <f t="shared" si="9"/>
        <v>85.6</v>
      </c>
    </row>
    <row r="84" spans="1:19" x14ac:dyDescent="0.3">
      <c r="A84" s="1" t="s">
        <v>11</v>
      </c>
      <c r="B84" s="2">
        <v>126</v>
      </c>
      <c r="C84" s="2" t="s">
        <v>5</v>
      </c>
      <c r="D84" s="2">
        <v>94</v>
      </c>
      <c r="E84" s="3" t="str">
        <f t="shared" si="5"/>
        <v/>
      </c>
      <c r="F84" s="3">
        <f t="shared" si="6"/>
        <v>94</v>
      </c>
      <c r="G84" s="3" t="str">
        <f t="shared" si="7"/>
        <v/>
      </c>
      <c r="H84" s="3">
        <f t="shared" si="8"/>
        <v>126</v>
      </c>
      <c r="I84" s="3">
        <v>0</v>
      </c>
      <c r="J84" s="3">
        <v>0</v>
      </c>
      <c r="K84" s="3">
        <v>0</v>
      </c>
      <c r="L84" s="3">
        <v>0</v>
      </c>
      <c r="M84" s="3">
        <v>0</v>
      </c>
      <c r="N84" s="3">
        <v>1</v>
      </c>
      <c r="O84" s="3">
        <f t="shared" si="9"/>
        <v>111.45</v>
      </c>
    </row>
    <row r="85" spans="1:19" x14ac:dyDescent="0.3">
      <c r="A85" s="1" t="s">
        <v>12</v>
      </c>
      <c r="B85" s="2">
        <v>96</v>
      </c>
      <c r="C85" s="2" t="s">
        <v>7</v>
      </c>
      <c r="D85" s="2">
        <v>74</v>
      </c>
      <c r="E85" s="3">
        <f t="shared" si="5"/>
        <v>74</v>
      </c>
      <c r="F85" s="3" t="str">
        <f t="shared" si="6"/>
        <v/>
      </c>
      <c r="G85" s="3">
        <f t="shared" si="7"/>
        <v>96</v>
      </c>
      <c r="H85" s="3" t="str">
        <f t="shared" si="8"/>
        <v/>
      </c>
      <c r="I85" s="3">
        <v>0</v>
      </c>
      <c r="J85" s="3">
        <v>0</v>
      </c>
      <c r="K85" s="3">
        <v>0</v>
      </c>
      <c r="L85" s="3">
        <v>0</v>
      </c>
      <c r="M85" s="3">
        <v>0</v>
      </c>
      <c r="N85" s="3">
        <v>0</v>
      </c>
      <c r="O85" s="3">
        <f t="shared" si="9"/>
        <v>85.6</v>
      </c>
    </row>
    <row r="86" spans="1:19" x14ac:dyDescent="0.3">
      <c r="A86" s="1" t="s">
        <v>4</v>
      </c>
      <c r="B86" s="2">
        <v>48</v>
      </c>
      <c r="C86" s="2" t="s">
        <v>5</v>
      </c>
      <c r="D86" s="2">
        <v>48</v>
      </c>
      <c r="E86" s="3" t="str">
        <f t="shared" si="5"/>
        <v/>
      </c>
      <c r="F86" s="3">
        <f t="shared" si="6"/>
        <v>48</v>
      </c>
      <c r="G86" s="3" t="str">
        <f t="shared" si="7"/>
        <v/>
      </c>
      <c r="H86" s="3">
        <f t="shared" si="8"/>
        <v>48</v>
      </c>
      <c r="I86" s="3">
        <v>1</v>
      </c>
      <c r="J86" s="3">
        <v>0</v>
      </c>
      <c r="K86" s="3">
        <v>0</v>
      </c>
      <c r="L86" s="3">
        <v>0</v>
      </c>
      <c r="M86" s="3">
        <v>0</v>
      </c>
      <c r="N86" s="3">
        <v>0</v>
      </c>
      <c r="O86" s="3">
        <f t="shared" si="9"/>
        <v>45.250000000000007</v>
      </c>
    </row>
    <row r="87" spans="1:19" x14ac:dyDescent="0.3">
      <c r="A87" s="1" t="s">
        <v>6</v>
      </c>
      <c r="B87" s="2">
        <v>49</v>
      </c>
      <c r="C87" s="2" t="s">
        <v>5</v>
      </c>
      <c r="D87" s="2">
        <v>46</v>
      </c>
      <c r="E87" s="3" t="str">
        <f t="shared" si="5"/>
        <v/>
      </c>
      <c r="F87" s="3">
        <f t="shared" si="6"/>
        <v>46</v>
      </c>
      <c r="G87" s="3" t="str">
        <f t="shared" si="7"/>
        <v/>
      </c>
      <c r="H87" s="3">
        <f t="shared" si="8"/>
        <v>49</v>
      </c>
      <c r="I87" s="3">
        <v>0</v>
      </c>
      <c r="J87" s="3">
        <v>1</v>
      </c>
      <c r="K87" s="3">
        <v>0</v>
      </c>
      <c r="L87" s="3">
        <v>0</v>
      </c>
      <c r="M87" s="3">
        <v>0</v>
      </c>
      <c r="N87" s="3">
        <v>0</v>
      </c>
      <c r="O87" s="3">
        <f t="shared" si="9"/>
        <v>42.900000000000041</v>
      </c>
    </row>
    <row r="88" spans="1:19" x14ac:dyDescent="0.3">
      <c r="A88" s="1" t="s">
        <v>8</v>
      </c>
      <c r="B88" s="2">
        <v>55</v>
      </c>
      <c r="C88" s="2" t="s">
        <v>5</v>
      </c>
      <c r="D88" s="2">
        <v>44</v>
      </c>
      <c r="E88" s="3" t="str">
        <f t="shared" si="5"/>
        <v/>
      </c>
      <c r="F88" s="3">
        <f t="shared" si="6"/>
        <v>44</v>
      </c>
      <c r="G88" s="3" t="str">
        <f t="shared" si="7"/>
        <v/>
      </c>
      <c r="H88" s="3">
        <f t="shared" si="8"/>
        <v>55</v>
      </c>
      <c r="I88" s="3">
        <v>0</v>
      </c>
      <c r="J88" s="3">
        <v>0</v>
      </c>
      <c r="K88" s="3">
        <v>1</v>
      </c>
      <c r="L88" s="3">
        <v>0</v>
      </c>
      <c r="M88" s="3">
        <v>0</v>
      </c>
      <c r="N88" s="3">
        <v>0</v>
      </c>
      <c r="O88" s="3">
        <f t="shared" si="9"/>
        <v>42.399999999999991</v>
      </c>
    </row>
    <row r="89" spans="1:19" x14ac:dyDescent="0.3">
      <c r="A89" s="1" t="s">
        <v>9</v>
      </c>
      <c r="B89" s="2">
        <v>47</v>
      </c>
      <c r="C89" s="2" t="s">
        <v>5</v>
      </c>
      <c r="D89" s="2">
        <v>37</v>
      </c>
      <c r="E89" s="3" t="str">
        <f t="shared" si="5"/>
        <v/>
      </c>
      <c r="F89" s="3">
        <f t="shared" si="6"/>
        <v>37</v>
      </c>
      <c r="G89" s="3" t="str">
        <f t="shared" si="7"/>
        <v/>
      </c>
      <c r="H89" s="3">
        <f t="shared" si="8"/>
        <v>47</v>
      </c>
      <c r="I89" s="3">
        <v>0</v>
      </c>
      <c r="J89" s="3">
        <v>0</v>
      </c>
      <c r="K89" s="3">
        <v>0</v>
      </c>
      <c r="L89" s="3">
        <v>1</v>
      </c>
      <c r="M89" s="3">
        <v>0</v>
      </c>
      <c r="N89" s="3">
        <v>0</v>
      </c>
      <c r="O89" s="3">
        <f t="shared" si="9"/>
        <v>44.099999999999916</v>
      </c>
    </row>
    <row r="90" spans="1:19" x14ac:dyDescent="0.3">
      <c r="A90" s="1" t="s">
        <v>10</v>
      </c>
      <c r="B90" s="2">
        <v>103</v>
      </c>
      <c r="C90" s="2" t="s">
        <v>7</v>
      </c>
      <c r="D90" s="2">
        <v>103</v>
      </c>
      <c r="E90" s="3">
        <f t="shared" si="5"/>
        <v>103</v>
      </c>
      <c r="F90" s="3" t="str">
        <f t="shared" si="6"/>
        <v/>
      </c>
      <c r="G90" s="3">
        <f t="shared" si="7"/>
        <v>103</v>
      </c>
      <c r="H90" s="3" t="str">
        <f t="shared" si="8"/>
        <v/>
      </c>
      <c r="I90" s="3">
        <v>0</v>
      </c>
      <c r="J90" s="3">
        <v>0</v>
      </c>
      <c r="K90" s="3">
        <v>0</v>
      </c>
      <c r="L90" s="3">
        <v>0</v>
      </c>
      <c r="M90" s="3">
        <v>0</v>
      </c>
      <c r="N90" s="3">
        <v>0</v>
      </c>
      <c r="O90" s="3">
        <f t="shared" si="9"/>
        <v>85.6</v>
      </c>
    </row>
    <row r="91" spans="1:19" x14ac:dyDescent="0.3">
      <c r="A91" s="1" t="s">
        <v>11</v>
      </c>
      <c r="B91" s="2">
        <v>126</v>
      </c>
      <c r="C91" s="2" t="s">
        <v>5</v>
      </c>
      <c r="D91" s="2">
        <v>103</v>
      </c>
      <c r="E91" s="3" t="str">
        <f t="shared" si="5"/>
        <v/>
      </c>
      <c r="F91" s="3">
        <f t="shared" si="6"/>
        <v>103</v>
      </c>
      <c r="G91" s="3" t="str">
        <f t="shared" si="7"/>
        <v/>
      </c>
      <c r="H91" s="3">
        <f t="shared" si="8"/>
        <v>126</v>
      </c>
      <c r="I91" s="3">
        <v>0</v>
      </c>
      <c r="J91" s="3">
        <v>0</v>
      </c>
      <c r="K91" s="3">
        <v>0</v>
      </c>
      <c r="L91" s="3">
        <v>0</v>
      </c>
      <c r="M91" s="3">
        <v>0</v>
      </c>
      <c r="N91" s="3">
        <v>1</v>
      </c>
      <c r="O91" s="3">
        <f t="shared" si="9"/>
        <v>111.45</v>
      </c>
    </row>
    <row r="92" spans="1:19" x14ac:dyDescent="0.3">
      <c r="A92" s="1" t="s">
        <v>12</v>
      </c>
      <c r="B92" s="2">
        <v>105</v>
      </c>
      <c r="C92" s="2" t="s">
        <v>5</v>
      </c>
      <c r="D92" s="2">
        <v>89</v>
      </c>
      <c r="E92" s="3" t="str">
        <f t="shared" si="5"/>
        <v/>
      </c>
      <c r="F92" s="3">
        <f t="shared" si="6"/>
        <v>89</v>
      </c>
      <c r="G92" s="3" t="str">
        <f t="shared" si="7"/>
        <v/>
      </c>
      <c r="H92" s="3">
        <f t="shared" si="8"/>
        <v>105</v>
      </c>
      <c r="I92" s="3">
        <v>0</v>
      </c>
      <c r="J92" s="3">
        <v>0</v>
      </c>
      <c r="K92" s="3">
        <v>0</v>
      </c>
      <c r="L92" s="3">
        <v>0</v>
      </c>
      <c r="M92" s="3">
        <v>0</v>
      </c>
      <c r="N92" s="3">
        <v>0</v>
      </c>
      <c r="O92" s="3">
        <f t="shared" si="9"/>
        <v>85.6</v>
      </c>
      <c r="R92" s="3" t="s">
        <v>94</v>
      </c>
      <c r="S92" s="3">
        <f>AVERAGE(B2:B141)-AVERAGE(D2:D141)</f>
        <v>10.092857142857156</v>
      </c>
    </row>
    <row r="93" spans="1:19" x14ac:dyDescent="0.3">
      <c r="A93" s="1" t="s">
        <v>4</v>
      </c>
      <c r="B93" s="2">
        <v>49</v>
      </c>
      <c r="C93" s="2" t="s">
        <v>7</v>
      </c>
      <c r="D93" s="2">
        <v>49</v>
      </c>
      <c r="E93" s="3">
        <f t="shared" si="5"/>
        <v>49</v>
      </c>
      <c r="F93" s="3" t="str">
        <f t="shared" si="6"/>
        <v/>
      </c>
      <c r="G93" s="3">
        <f t="shared" si="7"/>
        <v>49</v>
      </c>
      <c r="H93" s="3" t="str">
        <f t="shared" si="8"/>
        <v/>
      </c>
      <c r="I93" s="3">
        <v>1</v>
      </c>
      <c r="J93" s="3">
        <v>0</v>
      </c>
      <c r="K93" s="3">
        <v>0</v>
      </c>
      <c r="L93" s="3">
        <v>0</v>
      </c>
      <c r="M93" s="3">
        <v>0</v>
      </c>
      <c r="N93" s="3">
        <v>0</v>
      </c>
      <c r="O93" s="3">
        <f t="shared" si="9"/>
        <v>45.250000000000007</v>
      </c>
      <c r="R93" s="3" t="s">
        <v>93</v>
      </c>
      <c r="S93" s="3">
        <f>AVERAGE(B2:B141)-AVERAGE(O2:O142)</f>
        <v>10.235258358662605</v>
      </c>
    </row>
    <row r="94" spans="1:19" ht="28.8" x14ac:dyDescent="0.3">
      <c r="A94" s="1" t="s">
        <v>6</v>
      </c>
      <c r="B94" s="2">
        <v>47</v>
      </c>
      <c r="C94" s="2" t="s">
        <v>7</v>
      </c>
      <c r="D94" s="2">
        <v>35</v>
      </c>
      <c r="E94" s="3">
        <f t="shared" si="5"/>
        <v>35</v>
      </c>
      <c r="F94" s="3" t="str">
        <f t="shared" si="6"/>
        <v/>
      </c>
      <c r="G94" s="3">
        <f t="shared" si="7"/>
        <v>47</v>
      </c>
      <c r="H94" s="3" t="str">
        <f t="shared" si="8"/>
        <v/>
      </c>
      <c r="I94" s="3">
        <v>0</v>
      </c>
      <c r="J94" s="3">
        <v>1</v>
      </c>
      <c r="K94" s="3">
        <v>0</v>
      </c>
      <c r="L94" s="3">
        <v>0</v>
      </c>
      <c r="M94" s="3">
        <v>0</v>
      </c>
      <c r="N94" s="3">
        <v>0</v>
      </c>
      <c r="O94" s="3">
        <f t="shared" si="9"/>
        <v>42.900000000000041</v>
      </c>
      <c r="R94" s="55" t="s">
        <v>110</v>
      </c>
      <c r="S94" s="3">
        <f>ABS(AVERAGE(D2:D141)-AVERAGE(O2:O141))</f>
        <v>1.4210854715202004E-14</v>
      </c>
    </row>
    <row r="95" spans="1:19" x14ac:dyDescent="0.3">
      <c r="A95" s="1" t="s">
        <v>8</v>
      </c>
      <c r="B95" s="2">
        <v>54</v>
      </c>
      <c r="C95" s="2" t="s">
        <v>7</v>
      </c>
      <c r="D95" s="2">
        <v>49</v>
      </c>
      <c r="E95" s="3">
        <f t="shared" si="5"/>
        <v>49</v>
      </c>
      <c r="F95" s="3" t="str">
        <f t="shared" si="6"/>
        <v/>
      </c>
      <c r="G95" s="3">
        <f t="shared" si="7"/>
        <v>54</v>
      </c>
      <c r="H95" s="3" t="str">
        <f t="shared" si="8"/>
        <v/>
      </c>
      <c r="I95" s="3">
        <v>0</v>
      </c>
      <c r="J95" s="3">
        <v>0</v>
      </c>
      <c r="K95" s="3">
        <v>1</v>
      </c>
      <c r="L95" s="3">
        <v>0</v>
      </c>
      <c r="M95" s="3">
        <v>0</v>
      </c>
      <c r="N95" s="3">
        <v>0</v>
      </c>
      <c r="O95" s="3">
        <f t="shared" si="9"/>
        <v>42.399999999999991</v>
      </c>
    </row>
    <row r="96" spans="1:19" x14ac:dyDescent="0.3">
      <c r="A96" s="1" t="s">
        <v>9</v>
      </c>
      <c r="B96" s="2">
        <v>45</v>
      </c>
      <c r="C96" s="2" t="s">
        <v>5</v>
      </c>
      <c r="D96" s="2">
        <v>40</v>
      </c>
      <c r="E96" s="3" t="str">
        <f t="shared" si="5"/>
        <v/>
      </c>
      <c r="F96" s="3">
        <f t="shared" si="6"/>
        <v>40</v>
      </c>
      <c r="G96" s="3" t="str">
        <f t="shared" si="7"/>
        <v/>
      </c>
      <c r="H96" s="3">
        <f t="shared" si="8"/>
        <v>45</v>
      </c>
      <c r="I96" s="3">
        <v>0</v>
      </c>
      <c r="J96" s="3">
        <v>0</v>
      </c>
      <c r="K96" s="3">
        <v>0</v>
      </c>
      <c r="L96" s="3">
        <v>1</v>
      </c>
      <c r="M96" s="3">
        <v>0</v>
      </c>
      <c r="N96" s="3">
        <v>0</v>
      </c>
      <c r="O96" s="3">
        <f t="shared" si="9"/>
        <v>44.099999999999916</v>
      </c>
    </row>
    <row r="97" spans="1:15" x14ac:dyDescent="0.3">
      <c r="A97" s="1" t="s">
        <v>10</v>
      </c>
      <c r="B97" s="2">
        <v>103</v>
      </c>
      <c r="C97" s="2" t="s">
        <v>5</v>
      </c>
      <c r="D97" s="2">
        <v>66</v>
      </c>
      <c r="E97" s="3" t="str">
        <f t="shared" si="5"/>
        <v/>
      </c>
      <c r="F97" s="3">
        <f t="shared" si="6"/>
        <v>66</v>
      </c>
      <c r="G97" s="3" t="str">
        <f t="shared" si="7"/>
        <v/>
      </c>
      <c r="H97" s="3">
        <f t="shared" si="8"/>
        <v>103</v>
      </c>
      <c r="I97" s="3">
        <v>0</v>
      </c>
      <c r="J97" s="3">
        <v>0</v>
      </c>
      <c r="K97" s="3">
        <v>0</v>
      </c>
      <c r="L97" s="3">
        <v>0</v>
      </c>
      <c r="M97" s="3">
        <v>0</v>
      </c>
      <c r="N97" s="3">
        <v>0</v>
      </c>
      <c r="O97" s="3">
        <f t="shared" si="9"/>
        <v>85.6</v>
      </c>
    </row>
    <row r="98" spans="1:15" x14ac:dyDescent="0.3">
      <c r="A98" s="1" t="s">
        <v>11</v>
      </c>
      <c r="B98" s="2">
        <v>132</v>
      </c>
      <c r="C98" s="2" t="s">
        <v>5</v>
      </c>
      <c r="D98" s="2">
        <v>132</v>
      </c>
      <c r="E98" s="3" t="str">
        <f t="shared" si="5"/>
        <v/>
      </c>
      <c r="F98" s="3">
        <f t="shared" si="6"/>
        <v>132</v>
      </c>
      <c r="G98" s="3" t="str">
        <f t="shared" si="7"/>
        <v/>
      </c>
      <c r="H98" s="3">
        <f t="shared" si="8"/>
        <v>132</v>
      </c>
      <c r="I98" s="3">
        <v>0</v>
      </c>
      <c r="J98" s="3">
        <v>0</v>
      </c>
      <c r="K98" s="3">
        <v>0</v>
      </c>
      <c r="L98" s="3">
        <v>0</v>
      </c>
      <c r="M98" s="3">
        <v>0</v>
      </c>
      <c r="N98" s="3">
        <v>1</v>
      </c>
      <c r="O98" s="3">
        <f t="shared" si="9"/>
        <v>111.45</v>
      </c>
    </row>
    <row r="99" spans="1:15" x14ac:dyDescent="0.3">
      <c r="A99" s="1" t="s">
        <v>12</v>
      </c>
      <c r="B99" s="2">
        <v>102</v>
      </c>
      <c r="C99" s="2" t="s">
        <v>5</v>
      </c>
      <c r="D99" s="2">
        <v>69</v>
      </c>
      <c r="E99" s="3" t="str">
        <f t="shared" si="5"/>
        <v/>
      </c>
      <c r="F99" s="3">
        <f t="shared" si="6"/>
        <v>69</v>
      </c>
      <c r="G99" s="3" t="str">
        <f t="shared" si="7"/>
        <v/>
      </c>
      <c r="H99" s="3">
        <f t="shared" si="8"/>
        <v>102</v>
      </c>
      <c r="I99" s="3">
        <v>0</v>
      </c>
      <c r="J99" s="3">
        <v>0</v>
      </c>
      <c r="K99" s="3">
        <v>0</v>
      </c>
      <c r="L99" s="3">
        <v>0</v>
      </c>
      <c r="M99" s="3">
        <v>0</v>
      </c>
      <c r="N99" s="3">
        <v>0</v>
      </c>
      <c r="O99" s="3">
        <f t="shared" si="9"/>
        <v>85.6</v>
      </c>
    </row>
    <row r="100" spans="1:15" x14ac:dyDescent="0.3">
      <c r="A100" s="1" t="s">
        <v>4</v>
      </c>
      <c r="B100" s="2">
        <v>54</v>
      </c>
      <c r="C100" s="2" t="s">
        <v>5</v>
      </c>
      <c r="D100" s="2">
        <v>50</v>
      </c>
      <c r="E100" s="3" t="str">
        <f t="shared" si="5"/>
        <v/>
      </c>
      <c r="F100" s="3">
        <f t="shared" si="6"/>
        <v>50</v>
      </c>
      <c r="G100" s="3" t="str">
        <f t="shared" si="7"/>
        <v/>
      </c>
      <c r="H100" s="3">
        <f t="shared" si="8"/>
        <v>54</v>
      </c>
      <c r="I100" s="3">
        <v>1</v>
      </c>
      <c r="J100" s="3">
        <v>0</v>
      </c>
      <c r="K100" s="3">
        <v>0</v>
      </c>
      <c r="L100" s="3">
        <v>0</v>
      </c>
      <c r="M100" s="3">
        <v>0</v>
      </c>
      <c r="N100" s="3">
        <v>0</v>
      </c>
      <c r="O100" s="3">
        <f t="shared" si="9"/>
        <v>45.250000000000007</v>
      </c>
    </row>
    <row r="101" spans="1:15" x14ac:dyDescent="0.3">
      <c r="A101" s="1" t="s">
        <v>6</v>
      </c>
      <c r="B101" s="2">
        <v>54</v>
      </c>
      <c r="C101" s="2" t="s">
        <v>7</v>
      </c>
      <c r="D101" s="2">
        <v>53</v>
      </c>
      <c r="E101" s="3">
        <f t="shared" si="5"/>
        <v>53</v>
      </c>
      <c r="F101" s="3" t="str">
        <f t="shared" si="6"/>
        <v/>
      </c>
      <c r="G101" s="3">
        <f t="shared" si="7"/>
        <v>54</v>
      </c>
      <c r="H101" s="3" t="str">
        <f t="shared" si="8"/>
        <v/>
      </c>
      <c r="I101" s="3">
        <v>0</v>
      </c>
      <c r="J101" s="3">
        <v>1</v>
      </c>
      <c r="K101" s="3">
        <v>0</v>
      </c>
      <c r="L101" s="3">
        <v>0</v>
      </c>
      <c r="M101" s="3">
        <v>0</v>
      </c>
      <c r="N101" s="3">
        <v>0</v>
      </c>
      <c r="O101" s="3">
        <f t="shared" si="9"/>
        <v>42.900000000000041</v>
      </c>
    </row>
    <row r="102" spans="1:15" x14ac:dyDescent="0.3">
      <c r="A102" s="1" t="s">
        <v>8</v>
      </c>
      <c r="B102" s="2">
        <v>48</v>
      </c>
      <c r="C102" s="2" t="s">
        <v>7</v>
      </c>
      <c r="D102" s="2">
        <v>42</v>
      </c>
      <c r="E102" s="3">
        <f t="shared" si="5"/>
        <v>42</v>
      </c>
      <c r="F102" s="3" t="str">
        <f t="shared" si="6"/>
        <v/>
      </c>
      <c r="G102" s="3">
        <f t="shared" si="7"/>
        <v>48</v>
      </c>
      <c r="H102" s="3" t="str">
        <f t="shared" si="8"/>
        <v/>
      </c>
      <c r="I102" s="3">
        <v>0</v>
      </c>
      <c r="J102" s="3">
        <v>0</v>
      </c>
      <c r="K102" s="3">
        <v>1</v>
      </c>
      <c r="L102" s="3">
        <v>0</v>
      </c>
      <c r="M102" s="3">
        <v>0</v>
      </c>
      <c r="N102" s="3">
        <v>0</v>
      </c>
      <c r="O102" s="3">
        <f t="shared" si="9"/>
        <v>42.399999999999991</v>
      </c>
    </row>
    <row r="103" spans="1:15" x14ac:dyDescent="0.3">
      <c r="A103" s="1" t="s">
        <v>9</v>
      </c>
      <c r="B103" s="2">
        <v>49</v>
      </c>
      <c r="C103" s="2" t="s">
        <v>7</v>
      </c>
      <c r="D103" s="2">
        <v>49</v>
      </c>
      <c r="E103" s="3">
        <f t="shared" si="5"/>
        <v>49</v>
      </c>
      <c r="F103" s="3" t="str">
        <f t="shared" si="6"/>
        <v/>
      </c>
      <c r="G103" s="3">
        <f t="shared" si="7"/>
        <v>49</v>
      </c>
      <c r="H103" s="3" t="str">
        <f t="shared" si="8"/>
        <v/>
      </c>
      <c r="I103" s="3">
        <v>0</v>
      </c>
      <c r="J103" s="3">
        <v>0</v>
      </c>
      <c r="K103" s="3">
        <v>0</v>
      </c>
      <c r="L103" s="3">
        <v>1</v>
      </c>
      <c r="M103" s="3">
        <v>0</v>
      </c>
      <c r="N103" s="3">
        <v>0</v>
      </c>
      <c r="O103" s="3">
        <f t="shared" si="9"/>
        <v>44.099999999999916</v>
      </c>
    </row>
    <row r="104" spans="1:15" x14ac:dyDescent="0.3">
      <c r="A104" s="1" t="s">
        <v>10</v>
      </c>
      <c r="B104" s="2">
        <v>104</v>
      </c>
      <c r="C104" s="2" t="s">
        <v>7</v>
      </c>
      <c r="D104" s="2">
        <v>104</v>
      </c>
      <c r="E104" s="3">
        <f t="shared" si="5"/>
        <v>104</v>
      </c>
      <c r="F104" s="3" t="str">
        <f t="shared" si="6"/>
        <v/>
      </c>
      <c r="G104" s="3">
        <f t="shared" si="7"/>
        <v>104</v>
      </c>
      <c r="H104" s="3" t="str">
        <f t="shared" si="8"/>
        <v/>
      </c>
      <c r="I104" s="3">
        <v>0</v>
      </c>
      <c r="J104" s="3">
        <v>0</v>
      </c>
      <c r="K104" s="3">
        <v>0</v>
      </c>
      <c r="L104" s="3">
        <v>0</v>
      </c>
      <c r="M104" s="3">
        <v>0</v>
      </c>
      <c r="N104" s="3">
        <v>0</v>
      </c>
      <c r="O104" s="3">
        <f t="shared" si="9"/>
        <v>85.6</v>
      </c>
    </row>
    <row r="105" spans="1:15" x14ac:dyDescent="0.3">
      <c r="A105" s="1" t="s">
        <v>11</v>
      </c>
      <c r="B105" s="2">
        <v>127</v>
      </c>
      <c r="C105" s="2" t="s">
        <v>7</v>
      </c>
      <c r="D105" s="2">
        <v>127</v>
      </c>
      <c r="E105" s="3">
        <f t="shared" si="5"/>
        <v>127</v>
      </c>
      <c r="F105" s="3" t="str">
        <f t="shared" si="6"/>
        <v/>
      </c>
      <c r="G105" s="3">
        <f t="shared" si="7"/>
        <v>127</v>
      </c>
      <c r="H105" s="3" t="str">
        <f t="shared" si="8"/>
        <v/>
      </c>
      <c r="I105" s="3">
        <v>0</v>
      </c>
      <c r="J105" s="3">
        <v>0</v>
      </c>
      <c r="K105" s="3">
        <v>0</v>
      </c>
      <c r="L105" s="3">
        <v>0</v>
      </c>
      <c r="M105" s="3">
        <v>0</v>
      </c>
      <c r="N105" s="3">
        <v>1</v>
      </c>
      <c r="O105" s="3">
        <f t="shared" si="9"/>
        <v>111.45</v>
      </c>
    </row>
    <row r="106" spans="1:15" x14ac:dyDescent="0.3">
      <c r="A106" s="1" t="s">
        <v>12</v>
      </c>
      <c r="B106" s="2">
        <v>103</v>
      </c>
      <c r="C106" s="2" t="s">
        <v>7</v>
      </c>
      <c r="D106" s="2">
        <v>59</v>
      </c>
      <c r="E106" s="3">
        <f t="shared" si="5"/>
        <v>59</v>
      </c>
      <c r="F106" s="3" t="str">
        <f t="shared" si="6"/>
        <v/>
      </c>
      <c r="G106" s="3">
        <f t="shared" si="7"/>
        <v>103</v>
      </c>
      <c r="H106" s="3" t="str">
        <f t="shared" si="8"/>
        <v/>
      </c>
      <c r="I106" s="3">
        <v>0</v>
      </c>
      <c r="J106" s="3">
        <v>0</v>
      </c>
      <c r="K106" s="3">
        <v>0</v>
      </c>
      <c r="L106" s="3">
        <v>0</v>
      </c>
      <c r="M106" s="3">
        <v>0</v>
      </c>
      <c r="N106" s="3">
        <v>0</v>
      </c>
      <c r="O106" s="3">
        <f t="shared" si="9"/>
        <v>85.6</v>
      </c>
    </row>
    <row r="107" spans="1:15" x14ac:dyDescent="0.3">
      <c r="A107" s="1" t="s">
        <v>4</v>
      </c>
      <c r="B107" s="2">
        <v>46</v>
      </c>
      <c r="C107" s="2" t="s">
        <v>7</v>
      </c>
      <c r="D107" s="2">
        <v>46</v>
      </c>
      <c r="E107" s="3">
        <f t="shared" si="5"/>
        <v>46</v>
      </c>
      <c r="F107" s="3" t="str">
        <f t="shared" si="6"/>
        <v/>
      </c>
      <c r="G107" s="3">
        <f t="shared" si="7"/>
        <v>46</v>
      </c>
      <c r="H107" s="3" t="str">
        <f t="shared" si="8"/>
        <v/>
      </c>
      <c r="I107" s="3">
        <v>1</v>
      </c>
      <c r="J107" s="3">
        <v>0</v>
      </c>
      <c r="K107" s="3">
        <v>0</v>
      </c>
      <c r="L107" s="3">
        <v>0</v>
      </c>
      <c r="M107" s="3">
        <v>0</v>
      </c>
      <c r="N107" s="3">
        <v>0</v>
      </c>
      <c r="O107" s="3">
        <f t="shared" si="9"/>
        <v>45.250000000000007</v>
      </c>
    </row>
    <row r="108" spans="1:15" x14ac:dyDescent="0.3">
      <c r="A108" s="1" t="s">
        <v>6</v>
      </c>
      <c r="B108" s="2">
        <v>52</v>
      </c>
      <c r="C108" s="2" t="s">
        <v>5</v>
      </c>
      <c r="D108" s="2">
        <v>52</v>
      </c>
      <c r="E108" s="3" t="str">
        <f t="shared" si="5"/>
        <v/>
      </c>
      <c r="F108" s="3">
        <f t="shared" si="6"/>
        <v>52</v>
      </c>
      <c r="G108" s="3" t="str">
        <f t="shared" si="7"/>
        <v/>
      </c>
      <c r="H108" s="3">
        <f t="shared" si="8"/>
        <v>52</v>
      </c>
      <c r="I108" s="3">
        <v>0</v>
      </c>
      <c r="J108" s="3">
        <v>1</v>
      </c>
      <c r="K108" s="3">
        <v>0</v>
      </c>
      <c r="L108" s="3">
        <v>0</v>
      </c>
      <c r="M108" s="3">
        <v>0</v>
      </c>
      <c r="N108" s="3">
        <v>0</v>
      </c>
      <c r="O108" s="3">
        <f t="shared" si="9"/>
        <v>42.900000000000041</v>
      </c>
    </row>
    <row r="109" spans="1:15" x14ac:dyDescent="0.3">
      <c r="A109" s="1" t="s">
        <v>8</v>
      </c>
      <c r="B109" s="2">
        <v>48</v>
      </c>
      <c r="C109" s="2" t="s">
        <v>7</v>
      </c>
      <c r="D109" s="2">
        <v>28</v>
      </c>
      <c r="E109" s="3">
        <f t="shared" si="5"/>
        <v>28</v>
      </c>
      <c r="F109" s="3" t="str">
        <f t="shared" si="6"/>
        <v/>
      </c>
      <c r="G109" s="3">
        <f t="shared" si="7"/>
        <v>48</v>
      </c>
      <c r="H109" s="3" t="str">
        <f t="shared" si="8"/>
        <v/>
      </c>
      <c r="I109" s="3">
        <v>0</v>
      </c>
      <c r="J109" s="3">
        <v>0</v>
      </c>
      <c r="K109" s="3">
        <v>1</v>
      </c>
      <c r="L109" s="3">
        <v>0</v>
      </c>
      <c r="M109" s="3">
        <v>0</v>
      </c>
      <c r="N109" s="3">
        <v>0</v>
      </c>
      <c r="O109" s="3">
        <f t="shared" si="9"/>
        <v>42.399999999999991</v>
      </c>
    </row>
    <row r="110" spans="1:15" x14ac:dyDescent="0.3">
      <c r="A110" s="1" t="s">
        <v>9</v>
      </c>
      <c r="B110" s="2">
        <v>47</v>
      </c>
      <c r="C110" s="2" t="s">
        <v>5</v>
      </c>
      <c r="D110" s="2">
        <v>42</v>
      </c>
      <c r="E110" s="3" t="str">
        <f t="shared" si="5"/>
        <v/>
      </c>
      <c r="F110" s="3">
        <f t="shared" si="6"/>
        <v>42</v>
      </c>
      <c r="G110" s="3" t="str">
        <f t="shared" si="7"/>
        <v/>
      </c>
      <c r="H110" s="3">
        <f t="shared" si="8"/>
        <v>47</v>
      </c>
      <c r="I110" s="3">
        <v>0</v>
      </c>
      <c r="J110" s="3">
        <v>0</v>
      </c>
      <c r="K110" s="3">
        <v>0</v>
      </c>
      <c r="L110" s="3">
        <v>1</v>
      </c>
      <c r="M110" s="3">
        <v>0</v>
      </c>
      <c r="N110" s="3">
        <v>0</v>
      </c>
      <c r="O110" s="3">
        <f t="shared" si="9"/>
        <v>44.099999999999916</v>
      </c>
    </row>
    <row r="111" spans="1:15" x14ac:dyDescent="0.3">
      <c r="A111" s="1" t="s">
        <v>10</v>
      </c>
      <c r="B111" s="2">
        <v>104</v>
      </c>
      <c r="C111" s="2" t="s">
        <v>7</v>
      </c>
      <c r="D111" s="2">
        <v>104</v>
      </c>
      <c r="E111" s="3">
        <f t="shared" si="5"/>
        <v>104</v>
      </c>
      <c r="F111" s="3" t="str">
        <f t="shared" si="6"/>
        <v/>
      </c>
      <c r="G111" s="3">
        <f t="shared" si="7"/>
        <v>104</v>
      </c>
      <c r="H111" s="3" t="str">
        <f t="shared" si="8"/>
        <v/>
      </c>
      <c r="I111" s="3">
        <v>0</v>
      </c>
      <c r="J111" s="3">
        <v>0</v>
      </c>
      <c r="K111" s="3">
        <v>0</v>
      </c>
      <c r="L111" s="3">
        <v>0</v>
      </c>
      <c r="M111" s="3">
        <v>0</v>
      </c>
      <c r="N111" s="3">
        <v>0</v>
      </c>
      <c r="O111" s="3">
        <f t="shared" si="9"/>
        <v>85.6</v>
      </c>
    </row>
    <row r="112" spans="1:15" x14ac:dyDescent="0.3">
      <c r="A112" s="1" t="s">
        <v>11</v>
      </c>
      <c r="B112" s="2">
        <v>133</v>
      </c>
      <c r="C112" s="2" t="s">
        <v>7</v>
      </c>
      <c r="D112" s="2">
        <v>133</v>
      </c>
      <c r="E112" s="3">
        <f t="shared" si="5"/>
        <v>133</v>
      </c>
      <c r="F112" s="3" t="str">
        <f t="shared" si="6"/>
        <v/>
      </c>
      <c r="G112" s="3">
        <f t="shared" si="7"/>
        <v>133</v>
      </c>
      <c r="H112" s="3" t="str">
        <f t="shared" si="8"/>
        <v/>
      </c>
      <c r="I112" s="3">
        <v>0</v>
      </c>
      <c r="J112" s="3">
        <v>0</v>
      </c>
      <c r="K112" s="3">
        <v>0</v>
      </c>
      <c r="L112" s="3">
        <v>0</v>
      </c>
      <c r="M112" s="3">
        <v>0</v>
      </c>
      <c r="N112" s="3">
        <v>1</v>
      </c>
      <c r="O112" s="3">
        <f t="shared" si="9"/>
        <v>111.45</v>
      </c>
    </row>
    <row r="113" spans="1:15" x14ac:dyDescent="0.3">
      <c r="A113" s="1" t="s">
        <v>12</v>
      </c>
      <c r="B113" s="2">
        <v>95</v>
      </c>
      <c r="C113" s="2" t="s">
        <v>7</v>
      </c>
      <c r="D113" s="2">
        <v>62</v>
      </c>
      <c r="E113" s="3">
        <f t="shared" si="5"/>
        <v>62</v>
      </c>
      <c r="F113" s="3" t="str">
        <f t="shared" si="6"/>
        <v/>
      </c>
      <c r="G113" s="3">
        <f t="shared" si="7"/>
        <v>95</v>
      </c>
      <c r="H113" s="3" t="str">
        <f t="shared" si="8"/>
        <v/>
      </c>
      <c r="I113" s="3">
        <v>0</v>
      </c>
      <c r="J113" s="3">
        <v>0</v>
      </c>
      <c r="K113" s="3">
        <v>0</v>
      </c>
      <c r="L113" s="3">
        <v>0</v>
      </c>
      <c r="M113" s="3">
        <v>0</v>
      </c>
      <c r="N113" s="3">
        <v>0</v>
      </c>
      <c r="O113" s="3">
        <f t="shared" si="9"/>
        <v>85.6</v>
      </c>
    </row>
    <row r="114" spans="1:15" x14ac:dyDescent="0.3">
      <c r="A114" s="1" t="s">
        <v>4</v>
      </c>
      <c r="B114" s="2">
        <v>47</v>
      </c>
      <c r="C114" s="2" t="s">
        <v>7</v>
      </c>
      <c r="D114" s="2">
        <v>47</v>
      </c>
      <c r="E114" s="3">
        <f t="shared" si="5"/>
        <v>47</v>
      </c>
      <c r="F114" s="3" t="str">
        <f t="shared" si="6"/>
        <v/>
      </c>
      <c r="G114" s="3">
        <f t="shared" si="7"/>
        <v>47</v>
      </c>
      <c r="H114" s="3" t="str">
        <f t="shared" si="8"/>
        <v/>
      </c>
      <c r="I114" s="3">
        <v>1</v>
      </c>
      <c r="J114" s="3">
        <v>0</v>
      </c>
      <c r="K114" s="3">
        <v>0</v>
      </c>
      <c r="L114" s="3">
        <v>0</v>
      </c>
      <c r="M114" s="3">
        <v>0</v>
      </c>
      <c r="N114" s="3">
        <v>0</v>
      </c>
      <c r="O114" s="3">
        <f t="shared" si="9"/>
        <v>45.250000000000007</v>
      </c>
    </row>
    <row r="115" spans="1:15" x14ac:dyDescent="0.3">
      <c r="A115" s="1" t="s">
        <v>6</v>
      </c>
      <c r="B115" s="2">
        <v>47</v>
      </c>
      <c r="C115" s="2" t="s">
        <v>5</v>
      </c>
      <c r="D115" s="2">
        <v>31</v>
      </c>
      <c r="E115" s="3" t="str">
        <f t="shared" si="5"/>
        <v/>
      </c>
      <c r="F115" s="3">
        <f t="shared" si="6"/>
        <v>31</v>
      </c>
      <c r="G115" s="3" t="str">
        <f t="shared" si="7"/>
        <v/>
      </c>
      <c r="H115" s="3">
        <f t="shared" si="8"/>
        <v>47</v>
      </c>
      <c r="I115" s="3">
        <v>0</v>
      </c>
      <c r="J115" s="3">
        <v>1</v>
      </c>
      <c r="K115" s="3">
        <v>0</v>
      </c>
      <c r="L115" s="3">
        <v>0</v>
      </c>
      <c r="M115" s="3">
        <v>0</v>
      </c>
      <c r="N115" s="3">
        <v>0</v>
      </c>
      <c r="O115" s="3">
        <f t="shared" si="9"/>
        <v>42.900000000000041</v>
      </c>
    </row>
    <row r="116" spans="1:15" x14ac:dyDescent="0.3">
      <c r="A116" s="1" t="s">
        <v>8</v>
      </c>
      <c r="B116" s="2">
        <v>49</v>
      </c>
      <c r="C116" s="2" t="s">
        <v>5</v>
      </c>
      <c r="D116" s="2">
        <v>45</v>
      </c>
      <c r="E116" s="3" t="str">
        <f t="shared" si="5"/>
        <v/>
      </c>
      <c r="F116" s="3">
        <f t="shared" si="6"/>
        <v>45</v>
      </c>
      <c r="G116" s="3" t="str">
        <f t="shared" si="7"/>
        <v/>
      </c>
      <c r="H116" s="3">
        <f t="shared" si="8"/>
        <v>49</v>
      </c>
      <c r="I116" s="3">
        <v>0</v>
      </c>
      <c r="J116" s="3">
        <v>0</v>
      </c>
      <c r="K116" s="3">
        <v>1</v>
      </c>
      <c r="L116" s="3">
        <v>0</v>
      </c>
      <c r="M116" s="3">
        <v>0</v>
      </c>
      <c r="N116" s="3">
        <v>0</v>
      </c>
      <c r="O116" s="3">
        <f t="shared" si="9"/>
        <v>42.399999999999991</v>
      </c>
    </row>
    <row r="117" spans="1:15" x14ac:dyDescent="0.3">
      <c r="A117" s="1" t="s">
        <v>9</v>
      </c>
      <c r="B117" s="2">
        <v>49</v>
      </c>
      <c r="C117" s="2" t="s">
        <v>7</v>
      </c>
      <c r="D117" s="2">
        <v>48</v>
      </c>
      <c r="E117" s="3">
        <f t="shared" si="5"/>
        <v>48</v>
      </c>
      <c r="F117" s="3" t="str">
        <f t="shared" si="6"/>
        <v/>
      </c>
      <c r="G117" s="3">
        <f t="shared" si="7"/>
        <v>49</v>
      </c>
      <c r="H117" s="3" t="str">
        <f t="shared" si="8"/>
        <v/>
      </c>
      <c r="I117" s="3">
        <v>0</v>
      </c>
      <c r="J117" s="3">
        <v>0</v>
      </c>
      <c r="K117" s="3">
        <v>0</v>
      </c>
      <c r="L117" s="3">
        <v>1</v>
      </c>
      <c r="M117" s="3">
        <v>0</v>
      </c>
      <c r="N117" s="3">
        <v>0</v>
      </c>
      <c r="O117" s="3">
        <f t="shared" si="9"/>
        <v>44.099999999999916</v>
      </c>
    </row>
    <row r="118" spans="1:15" x14ac:dyDescent="0.3">
      <c r="A118" s="1" t="s">
        <v>10</v>
      </c>
      <c r="B118" s="2">
        <v>102</v>
      </c>
      <c r="C118" s="2" t="s">
        <v>7</v>
      </c>
      <c r="D118" s="2">
        <v>88</v>
      </c>
      <c r="E118" s="3">
        <f t="shared" si="5"/>
        <v>88</v>
      </c>
      <c r="F118" s="3" t="str">
        <f t="shared" si="6"/>
        <v/>
      </c>
      <c r="G118" s="3">
        <f t="shared" si="7"/>
        <v>102</v>
      </c>
      <c r="H118" s="3" t="str">
        <f t="shared" si="8"/>
        <v/>
      </c>
      <c r="I118" s="3">
        <v>0</v>
      </c>
      <c r="J118" s="3">
        <v>0</v>
      </c>
      <c r="K118" s="3">
        <v>0</v>
      </c>
      <c r="L118" s="3">
        <v>0</v>
      </c>
      <c r="M118" s="3">
        <v>0</v>
      </c>
      <c r="N118" s="3">
        <v>0</v>
      </c>
      <c r="O118" s="3">
        <f t="shared" si="9"/>
        <v>85.6</v>
      </c>
    </row>
    <row r="119" spans="1:15" x14ac:dyDescent="0.3">
      <c r="A119" s="1" t="s">
        <v>11</v>
      </c>
      <c r="B119" s="2">
        <v>135</v>
      </c>
      <c r="C119" s="2" t="s">
        <v>7</v>
      </c>
      <c r="D119" s="2">
        <v>135</v>
      </c>
      <c r="E119" s="3">
        <f t="shared" si="5"/>
        <v>135</v>
      </c>
      <c r="F119" s="3" t="str">
        <f t="shared" si="6"/>
        <v/>
      </c>
      <c r="G119" s="3">
        <f t="shared" si="7"/>
        <v>135</v>
      </c>
      <c r="H119" s="3" t="str">
        <f t="shared" si="8"/>
        <v/>
      </c>
      <c r="I119" s="3">
        <v>0</v>
      </c>
      <c r="J119" s="3">
        <v>0</v>
      </c>
      <c r="K119" s="3">
        <v>0</v>
      </c>
      <c r="L119" s="3">
        <v>0</v>
      </c>
      <c r="M119" s="3">
        <v>0</v>
      </c>
      <c r="N119" s="3">
        <v>1</v>
      </c>
      <c r="O119" s="3">
        <f t="shared" si="9"/>
        <v>111.45</v>
      </c>
    </row>
    <row r="120" spans="1:15" x14ac:dyDescent="0.3">
      <c r="A120" s="1" t="s">
        <v>12</v>
      </c>
      <c r="B120" s="2">
        <v>97</v>
      </c>
      <c r="C120" s="2" t="s">
        <v>7</v>
      </c>
      <c r="D120" s="2">
        <v>97</v>
      </c>
      <c r="E120" s="3">
        <f t="shared" si="5"/>
        <v>97</v>
      </c>
      <c r="F120" s="3" t="str">
        <f t="shared" si="6"/>
        <v/>
      </c>
      <c r="G120" s="3">
        <f t="shared" si="7"/>
        <v>97</v>
      </c>
      <c r="H120" s="3" t="str">
        <f t="shared" si="8"/>
        <v/>
      </c>
      <c r="I120" s="3">
        <v>0</v>
      </c>
      <c r="J120" s="3">
        <v>0</v>
      </c>
      <c r="K120" s="3">
        <v>0</v>
      </c>
      <c r="L120" s="3">
        <v>0</v>
      </c>
      <c r="M120" s="3">
        <v>0</v>
      </c>
      <c r="N120" s="3">
        <v>0</v>
      </c>
      <c r="O120" s="3">
        <f t="shared" si="9"/>
        <v>85.6</v>
      </c>
    </row>
    <row r="121" spans="1:15" x14ac:dyDescent="0.3">
      <c r="A121" s="1" t="s">
        <v>4</v>
      </c>
      <c r="B121" s="2">
        <v>51</v>
      </c>
      <c r="C121" s="2" t="s">
        <v>7</v>
      </c>
      <c r="D121" s="2">
        <v>51</v>
      </c>
      <c r="E121" s="3">
        <f t="shared" si="5"/>
        <v>51</v>
      </c>
      <c r="F121" s="3" t="str">
        <f t="shared" si="6"/>
        <v/>
      </c>
      <c r="G121" s="3">
        <f t="shared" si="7"/>
        <v>51</v>
      </c>
      <c r="H121" s="3" t="str">
        <f t="shared" si="8"/>
        <v/>
      </c>
      <c r="I121" s="3">
        <v>1</v>
      </c>
      <c r="J121" s="3">
        <v>0</v>
      </c>
      <c r="K121" s="3">
        <v>0</v>
      </c>
      <c r="L121" s="3">
        <v>0</v>
      </c>
      <c r="M121" s="3">
        <v>0</v>
      </c>
      <c r="N121" s="3">
        <v>0</v>
      </c>
      <c r="O121" s="3">
        <f t="shared" si="9"/>
        <v>45.250000000000007</v>
      </c>
    </row>
    <row r="122" spans="1:15" x14ac:dyDescent="0.3">
      <c r="A122" s="1" t="s">
        <v>6</v>
      </c>
      <c r="B122" s="2">
        <v>46</v>
      </c>
      <c r="C122" s="2" t="s">
        <v>5</v>
      </c>
      <c r="D122" s="2">
        <v>46</v>
      </c>
      <c r="E122" s="3" t="str">
        <f t="shared" si="5"/>
        <v/>
      </c>
      <c r="F122" s="3">
        <f t="shared" si="6"/>
        <v>46</v>
      </c>
      <c r="G122" s="3" t="str">
        <f t="shared" si="7"/>
        <v/>
      </c>
      <c r="H122" s="3">
        <f t="shared" si="8"/>
        <v>46</v>
      </c>
      <c r="I122" s="3">
        <v>0</v>
      </c>
      <c r="J122" s="3">
        <v>1</v>
      </c>
      <c r="K122" s="3">
        <v>0</v>
      </c>
      <c r="L122" s="3">
        <v>0</v>
      </c>
      <c r="M122" s="3">
        <v>0</v>
      </c>
      <c r="N122" s="3">
        <v>0</v>
      </c>
      <c r="O122" s="3">
        <f t="shared" si="9"/>
        <v>42.900000000000041</v>
      </c>
    </row>
    <row r="123" spans="1:15" x14ac:dyDescent="0.3">
      <c r="A123" s="1" t="s">
        <v>8</v>
      </c>
      <c r="B123" s="2">
        <v>52</v>
      </c>
      <c r="C123" s="2" t="s">
        <v>5</v>
      </c>
      <c r="D123" s="2">
        <v>52</v>
      </c>
      <c r="E123" s="3" t="str">
        <f t="shared" si="5"/>
        <v/>
      </c>
      <c r="F123" s="3">
        <f t="shared" si="6"/>
        <v>52</v>
      </c>
      <c r="G123" s="3" t="str">
        <f t="shared" si="7"/>
        <v/>
      </c>
      <c r="H123" s="3">
        <f t="shared" si="8"/>
        <v>52</v>
      </c>
      <c r="I123" s="3">
        <v>0</v>
      </c>
      <c r="J123" s="3">
        <v>0</v>
      </c>
      <c r="K123" s="3">
        <v>1</v>
      </c>
      <c r="L123" s="3">
        <v>0</v>
      </c>
      <c r="M123" s="3">
        <v>0</v>
      </c>
      <c r="N123" s="3">
        <v>0</v>
      </c>
      <c r="O123" s="3">
        <f t="shared" si="9"/>
        <v>42.399999999999991</v>
      </c>
    </row>
    <row r="124" spans="1:15" x14ac:dyDescent="0.3">
      <c r="A124" s="1" t="s">
        <v>9</v>
      </c>
      <c r="B124" s="2">
        <v>48</v>
      </c>
      <c r="C124" s="2" t="s">
        <v>5</v>
      </c>
      <c r="D124" s="2">
        <v>48</v>
      </c>
      <c r="E124" s="3" t="str">
        <f t="shared" si="5"/>
        <v/>
      </c>
      <c r="F124" s="3">
        <f t="shared" si="6"/>
        <v>48</v>
      </c>
      <c r="G124" s="3" t="str">
        <f t="shared" si="7"/>
        <v/>
      </c>
      <c r="H124" s="3">
        <f t="shared" si="8"/>
        <v>48</v>
      </c>
      <c r="I124" s="3">
        <v>0</v>
      </c>
      <c r="J124" s="3">
        <v>0</v>
      </c>
      <c r="K124" s="3">
        <v>0</v>
      </c>
      <c r="L124" s="3">
        <v>1</v>
      </c>
      <c r="M124" s="3">
        <v>0</v>
      </c>
      <c r="N124" s="3">
        <v>0</v>
      </c>
      <c r="O124" s="3">
        <f t="shared" si="9"/>
        <v>44.099999999999916</v>
      </c>
    </row>
    <row r="125" spans="1:15" x14ac:dyDescent="0.3">
      <c r="A125" s="1" t="s">
        <v>10</v>
      </c>
      <c r="B125" s="2">
        <v>105</v>
      </c>
      <c r="C125" s="2" t="s">
        <v>5</v>
      </c>
      <c r="D125" s="2">
        <v>34</v>
      </c>
      <c r="E125" s="3" t="str">
        <f t="shared" si="5"/>
        <v/>
      </c>
      <c r="F125" s="3">
        <f t="shared" si="6"/>
        <v>34</v>
      </c>
      <c r="G125" s="3" t="str">
        <f t="shared" si="7"/>
        <v/>
      </c>
      <c r="H125" s="3">
        <f t="shared" si="8"/>
        <v>105</v>
      </c>
      <c r="I125" s="3">
        <v>0</v>
      </c>
      <c r="J125" s="3">
        <v>0</v>
      </c>
      <c r="K125" s="3">
        <v>0</v>
      </c>
      <c r="L125" s="3">
        <v>0</v>
      </c>
      <c r="M125" s="3">
        <v>0</v>
      </c>
      <c r="N125" s="3">
        <v>0</v>
      </c>
      <c r="O125" s="3">
        <f t="shared" si="9"/>
        <v>85.6</v>
      </c>
    </row>
    <row r="126" spans="1:15" x14ac:dyDescent="0.3">
      <c r="A126" s="1" t="s">
        <v>11</v>
      </c>
      <c r="B126" s="2">
        <v>133</v>
      </c>
      <c r="C126" s="2" t="s">
        <v>7</v>
      </c>
      <c r="D126" s="2">
        <v>133</v>
      </c>
      <c r="E126" s="3">
        <f t="shared" si="5"/>
        <v>133</v>
      </c>
      <c r="F126" s="3" t="str">
        <f t="shared" si="6"/>
        <v/>
      </c>
      <c r="G126" s="3">
        <f t="shared" si="7"/>
        <v>133</v>
      </c>
      <c r="H126" s="3" t="str">
        <f t="shared" si="8"/>
        <v/>
      </c>
      <c r="I126" s="3">
        <v>0</v>
      </c>
      <c r="J126" s="3">
        <v>0</v>
      </c>
      <c r="K126" s="3">
        <v>0</v>
      </c>
      <c r="L126" s="3">
        <v>0</v>
      </c>
      <c r="M126" s="3">
        <v>0</v>
      </c>
      <c r="N126" s="3">
        <v>1</v>
      </c>
      <c r="O126" s="3">
        <f t="shared" si="9"/>
        <v>111.45</v>
      </c>
    </row>
    <row r="127" spans="1:15" x14ac:dyDescent="0.3">
      <c r="A127" s="1" t="s">
        <v>12</v>
      </c>
      <c r="B127" s="2">
        <v>97</v>
      </c>
      <c r="C127" s="2" t="s">
        <v>7</v>
      </c>
      <c r="D127" s="2">
        <v>97</v>
      </c>
      <c r="E127" s="3">
        <f t="shared" si="5"/>
        <v>97</v>
      </c>
      <c r="F127" s="3" t="str">
        <f t="shared" si="6"/>
        <v/>
      </c>
      <c r="G127" s="3">
        <f t="shared" si="7"/>
        <v>97</v>
      </c>
      <c r="H127" s="3" t="str">
        <f t="shared" si="8"/>
        <v/>
      </c>
      <c r="I127" s="3">
        <v>0</v>
      </c>
      <c r="J127" s="3">
        <v>0</v>
      </c>
      <c r="K127" s="3">
        <v>0</v>
      </c>
      <c r="L127" s="3">
        <v>0</v>
      </c>
      <c r="M127" s="3">
        <v>0</v>
      </c>
      <c r="N127" s="3">
        <v>0</v>
      </c>
      <c r="O127" s="3">
        <f t="shared" si="9"/>
        <v>85.6</v>
      </c>
    </row>
    <row r="128" spans="1:15" x14ac:dyDescent="0.3">
      <c r="A128" s="1" t="s">
        <v>4</v>
      </c>
      <c r="B128" s="2">
        <v>48</v>
      </c>
      <c r="C128" s="2" t="s">
        <v>7</v>
      </c>
      <c r="D128" s="2">
        <v>48</v>
      </c>
      <c r="E128" s="3">
        <f t="shared" si="5"/>
        <v>48</v>
      </c>
      <c r="F128" s="3" t="str">
        <f t="shared" si="6"/>
        <v/>
      </c>
      <c r="G128" s="3">
        <f t="shared" si="7"/>
        <v>48</v>
      </c>
      <c r="H128" s="3" t="str">
        <f t="shared" si="8"/>
        <v/>
      </c>
      <c r="I128" s="3">
        <v>1</v>
      </c>
      <c r="J128" s="3">
        <v>0</v>
      </c>
      <c r="K128" s="3">
        <v>0</v>
      </c>
      <c r="L128" s="3">
        <v>0</v>
      </c>
      <c r="M128" s="3">
        <v>0</v>
      </c>
      <c r="N128" s="3">
        <v>0</v>
      </c>
      <c r="O128" s="3">
        <f t="shared" si="9"/>
        <v>45.250000000000007</v>
      </c>
    </row>
    <row r="129" spans="1:18" x14ac:dyDescent="0.3">
      <c r="A129" s="1" t="s">
        <v>6</v>
      </c>
      <c r="B129" s="2">
        <v>45</v>
      </c>
      <c r="C129" s="2" t="s">
        <v>7</v>
      </c>
      <c r="D129" s="2">
        <v>42</v>
      </c>
      <c r="E129" s="3">
        <f t="shared" si="5"/>
        <v>42</v>
      </c>
      <c r="F129" s="3" t="str">
        <f t="shared" si="6"/>
        <v/>
      </c>
      <c r="G129" s="3">
        <f t="shared" si="7"/>
        <v>45</v>
      </c>
      <c r="H129" s="3" t="str">
        <f t="shared" si="8"/>
        <v/>
      </c>
      <c r="I129" s="3">
        <v>0</v>
      </c>
      <c r="J129" s="3">
        <v>1</v>
      </c>
      <c r="K129" s="3">
        <v>0</v>
      </c>
      <c r="L129" s="3">
        <v>0</v>
      </c>
      <c r="M129" s="3">
        <v>0</v>
      </c>
      <c r="N129" s="3">
        <v>0</v>
      </c>
      <c r="O129" s="3">
        <f t="shared" si="9"/>
        <v>42.900000000000041</v>
      </c>
    </row>
    <row r="130" spans="1:18" x14ac:dyDescent="0.3">
      <c r="A130" s="1" t="s">
        <v>8</v>
      </c>
      <c r="B130" s="2">
        <v>47</v>
      </c>
      <c r="C130" s="2" t="s">
        <v>7</v>
      </c>
      <c r="D130" s="2">
        <v>37</v>
      </c>
      <c r="E130" s="3">
        <f t="shared" si="5"/>
        <v>37</v>
      </c>
      <c r="F130" s="3" t="str">
        <f t="shared" si="6"/>
        <v/>
      </c>
      <c r="G130" s="3">
        <f t="shared" si="7"/>
        <v>47</v>
      </c>
      <c r="H130" s="3" t="str">
        <f t="shared" si="8"/>
        <v/>
      </c>
      <c r="I130" s="3">
        <v>0</v>
      </c>
      <c r="J130" s="3">
        <v>0</v>
      </c>
      <c r="K130" s="3">
        <v>1</v>
      </c>
      <c r="L130" s="3">
        <v>0</v>
      </c>
      <c r="M130" s="3">
        <v>0</v>
      </c>
      <c r="N130" s="3">
        <v>0</v>
      </c>
      <c r="O130" s="3">
        <f t="shared" si="9"/>
        <v>42.399999999999991</v>
      </c>
    </row>
    <row r="131" spans="1:18" x14ac:dyDescent="0.3">
      <c r="A131" s="1" t="s">
        <v>9</v>
      </c>
      <c r="B131" s="2">
        <v>55</v>
      </c>
      <c r="C131" s="2" t="s">
        <v>7</v>
      </c>
      <c r="D131" s="2">
        <v>53</v>
      </c>
      <c r="E131" s="3">
        <f t="shared" ref="E131:E141" si="10">IF(C131="Yes",D131,"")</f>
        <v>53</v>
      </c>
      <c r="F131" s="3" t="str">
        <f t="shared" ref="F131:F141" si="11">IF(C131="No",D131,"")</f>
        <v/>
      </c>
      <c r="G131" s="3">
        <f t="shared" ref="G131:G141" si="12">IF(C131="Yes",B131,"")</f>
        <v>55</v>
      </c>
      <c r="H131" s="3" t="str">
        <f t="shared" ref="H131:H141" si="13">IF(C131="No",B131,"")</f>
        <v/>
      </c>
      <c r="I131" s="3">
        <v>0</v>
      </c>
      <c r="J131" s="3">
        <v>0</v>
      </c>
      <c r="K131" s="3">
        <v>0</v>
      </c>
      <c r="L131" s="3">
        <v>1</v>
      </c>
      <c r="M131" s="3">
        <v>0</v>
      </c>
      <c r="N131" s="3">
        <v>0</v>
      </c>
      <c r="O131" s="3">
        <f t="shared" ref="O131:O148" si="14">$S$1+SUMPRODUCT(I131:N131,$T$1:$Y$1)</f>
        <v>44.099999999999916</v>
      </c>
    </row>
    <row r="132" spans="1:18" x14ac:dyDescent="0.3">
      <c r="A132" s="1" t="s">
        <v>10</v>
      </c>
      <c r="B132" s="2">
        <v>96</v>
      </c>
      <c r="C132" s="2" t="s">
        <v>7</v>
      </c>
      <c r="D132" s="2">
        <v>96</v>
      </c>
      <c r="E132" s="3">
        <f t="shared" si="10"/>
        <v>96</v>
      </c>
      <c r="F132" s="3" t="str">
        <f t="shared" si="11"/>
        <v/>
      </c>
      <c r="G132" s="3">
        <f t="shared" si="12"/>
        <v>96</v>
      </c>
      <c r="H132" s="3" t="str">
        <f t="shared" si="13"/>
        <v/>
      </c>
      <c r="I132" s="3">
        <v>0</v>
      </c>
      <c r="J132" s="3">
        <v>0</v>
      </c>
      <c r="K132" s="3">
        <v>0</v>
      </c>
      <c r="L132" s="3">
        <v>0</v>
      </c>
      <c r="M132" s="3">
        <v>0</v>
      </c>
      <c r="N132" s="3">
        <v>0</v>
      </c>
      <c r="O132" s="3">
        <f t="shared" si="14"/>
        <v>85.6</v>
      </c>
    </row>
    <row r="133" spans="1:18" x14ac:dyDescent="0.3">
      <c r="A133" s="1" t="s">
        <v>11</v>
      </c>
      <c r="B133" s="2">
        <v>126</v>
      </c>
      <c r="C133" s="2" t="s">
        <v>5</v>
      </c>
      <c r="D133" s="2">
        <v>126</v>
      </c>
      <c r="E133" s="3" t="str">
        <f t="shared" si="10"/>
        <v/>
      </c>
      <c r="F133" s="3">
        <f t="shared" si="11"/>
        <v>126</v>
      </c>
      <c r="G133" s="3" t="str">
        <f t="shared" si="12"/>
        <v/>
      </c>
      <c r="H133" s="3">
        <f t="shared" si="13"/>
        <v>126</v>
      </c>
      <c r="I133" s="3">
        <v>0</v>
      </c>
      <c r="J133" s="3">
        <v>0</v>
      </c>
      <c r="K133" s="3">
        <v>0</v>
      </c>
      <c r="L133" s="3">
        <v>0</v>
      </c>
      <c r="M133" s="3">
        <v>0</v>
      </c>
      <c r="N133" s="3">
        <v>1</v>
      </c>
      <c r="O133" s="3">
        <f t="shared" si="14"/>
        <v>111.45</v>
      </c>
    </row>
    <row r="134" spans="1:18" x14ac:dyDescent="0.3">
      <c r="A134" s="1" t="s">
        <v>12</v>
      </c>
      <c r="B134" s="2">
        <v>102</v>
      </c>
      <c r="C134" s="2" t="s">
        <v>7</v>
      </c>
      <c r="D134" s="2">
        <v>102</v>
      </c>
      <c r="E134" s="3">
        <f t="shared" si="10"/>
        <v>102</v>
      </c>
      <c r="F134" s="3" t="str">
        <f t="shared" si="11"/>
        <v/>
      </c>
      <c r="G134" s="3">
        <f t="shared" si="12"/>
        <v>102</v>
      </c>
      <c r="H134" s="3" t="str">
        <f t="shared" si="13"/>
        <v/>
      </c>
      <c r="I134" s="3">
        <v>0</v>
      </c>
      <c r="J134" s="3">
        <v>0</v>
      </c>
      <c r="K134" s="3">
        <v>0</v>
      </c>
      <c r="L134" s="3">
        <v>0</v>
      </c>
      <c r="M134" s="3">
        <v>0</v>
      </c>
      <c r="N134" s="3">
        <v>0</v>
      </c>
      <c r="O134" s="3">
        <f t="shared" si="14"/>
        <v>85.6</v>
      </c>
    </row>
    <row r="135" spans="1:18" x14ac:dyDescent="0.3">
      <c r="A135" s="1" t="s">
        <v>4</v>
      </c>
      <c r="B135" s="2">
        <v>52</v>
      </c>
      <c r="C135" s="2" t="s">
        <v>7</v>
      </c>
      <c r="D135" s="2">
        <v>42</v>
      </c>
      <c r="E135" s="3">
        <f t="shared" si="10"/>
        <v>42</v>
      </c>
      <c r="F135" s="3" t="str">
        <f t="shared" si="11"/>
        <v/>
      </c>
      <c r="G135" s="3">
        <f t="shared" si="12"/>
        <v>52</v>
      </c>
      <c r="H135" s="3" t="str">
        <f t="shared" si="13"/>
        <v/>
      </c>
      <c r="I135" s="3">
        <v>1</v>
      </c>
      <c r="J135" s="3">
        <v>0</v>
      </c>
      <c r="K135" s="3">
        <v>0</v>
      </c>
      <c r="L135" s="3">
        <v>0</v>
      </c>
      <c r="M135" s="3">
        <v>0</v>
      </c>
      <c r="N135" s="3">
        <v>0</v>
      </c>
      <c r="O135" s="3">
        <f t="shared" si="14"/>
        <v>45.250000000000007</v>
      </c>
    </row>
    <row r="136" spans="1:18" x14ac:dyDescent="0.3">
      <c r="A136" s="1" t="s">
        <v>6</v>
      </c>
      <c r="B136" s="2">
        <v>47</v>
      </c>
      <c r="C136" s="2" t="s">
        <v>7</v>
      </c>
      <c r="D136" s="2">
        <v>47</v>
      </c>
      <c r="E136" s="3">
        <f t="shared" si="10"/>
        <v>47</v>
      </c>
      <c r="F136" s="3" t="str">
        <f t="shared" si="11"/>
        <v/>
      </c>
      <c r="G136" s="3">
        <f t="shared" si="12"/>
        <v>47</v>
      </c>
      <c r="H136" s="3" t="str">
        <f t="shared" si="13"/>
        <v/>
      </c>
      <c r="I136" s="3">
        <v>0</v>
      </c>
      <c r="J136" s="3">
        <v>1</v>
      </c>
      <c r="K136" s="3">
        <v>0</v>
      </c>
      <c r="L136" s="3">
        <v>0</v>
      </c>
      <c r="M136" s="3">
        <v>0</v>
      </c>
      <c r="N136" s="3">
        <v>0</v>
      </c>
      <c r="O136" s="3">
        <f t="shared" si="14"/>
        <v>42.900000000000041</v>
      </c>
    </row>
    <row r="137" spans="1:18" x14ac:dyDescent="0.3">
      <c r="A137" s="1" t="s">
        <v>8</v>
      </c>
      <c r="B137" s="2">
        <v>50</v>
      </c>
      <c r="C137" s="2" t="s">
        <v>5</v>
      </c>
      <c r="D137" s="2">
        <v>37</v>
      </c>
      <c r="E137" s="3" t="str">
        <f t="shared" si="10"/>
        <v/>
      </c>
      <c r="F137" s="3">
        <f t="shared" si="11"/>
        <v>37</v>
      </c>
      <c r="G137" s="3" t="str">
        <f t="shared" si="12"/>
        <v/>
      </c>
      <c r="H137" s="3">
        <f t="shared" si="13"/>
        <v>50</v>
      </c>
      <c r="I137" s="3">
        <v>0</v>
      </c>
      <c r="J137" s="3">
        <v>0</v>
      </c>
      <c r="K137" s="3">
        <v>1</v>
      </c>
      <c r="L137" s="3">
        <v>0</v>
      </c>
      <c r="M137" s="3">
        <v>0</v>
      </c>
      <c r="N137" s="3">
        <v>0</v>
      </c>
      <c r="O137" s="3">
        <f t="shared" si="14"/>
        <v>42.399999999999991</v>
      </c>
    </row>
    <row r="138" spans="1:18" x14ac:dyDescent="0.3">
      <c r="A138" s="1" t="s">
        <v>9</v>
      </c>
      <c r="B138" s="2">
        <v>45</v>
      </c>
      <c r="C138" s="2" t="s">
        <v>5</v>
      </c>
      <c r="D138" s="2">
        <v>37</v>
      </c>
      <c r="E138" s="3" t="str">
        <f t="shared" si="10"/>
        <v/>
      </c>
      <c r="F138" s="3">
        <f t="shared" si="11"/>
        <v>37</v>
      </c>
      <c r="G138" s="3" t="str">
        <f t="shared" si="12"/>
        <v/>
      </c>
      <c r="H138" s="3">
        <f t="shared" si="13"/>
        <v>45</v>
      </c>
      <c r="I138" s="3">
        <v>0</v>
      </c>
      <c r="J138" s="3">
        <v>0</v>
      </c>
      <c r="K138" s="3">
        <v>0</v>
      </c>
      <c r="L138" s="3">
        <v>1</v>
      </c>
      <c r="M138" s="3">
        <v>0</v>
      </c>
      <c r="N138" s="3">
        <v>0</v>
      </c>
      <c r="O138" s="3">
        <f t="shared" si="14"/>
        <v>44.099999999999916</v>
      </c>
    </row>
    <row r="139" spans="1:18" x14ac:dyDescent="0.3">
      <c r="A139" s="1" t="s">
        <v>10</v>
      </c>
      <c r="B139" s="2">
        <v>99</v>
      </c>
      <c r="C139" s="2" t="s">
        <v>7</v>
      </c>
      <c r="D139" s="2">
        <v>83</v>
      </c>
      <c r="E139" s="3">
        <f t="shared" si="10"/>
        <v>83</v>
      </c>
      <c r="F139" s="3" t="str">
        <f t="shared" si="11"/>
        <v/>
      </c>
      <c r="G139" s="3">
        <f t="shared" si="12"/>
        <v>99</v>
      </c>
      <c r="H139" s="3" t="str">
        <f t="shared" si="13"/>
        <v/>
      </c>
      <c r="I139" s="3">
        <v>0</v>
      </c>
      <c r="J139" s="3">
        <v>0</v>
      </c>
      <c r="K139" s="3">
        <v>0</v>
      </c>
      <c r="L139" s="3">
        <v>0</v>
      </c>
      <c r="M139" s="3">
        <v>0</v>
      </c>
      <c r="N139" s="3">
        <v>0</v>
      </c>
      <c r="O139" s="3">
        <f t="shared" si="14"/>
        <v>85.6</v>
      </c>
    </row>
    <row r="140" spans="1:18" x14ac:dyDescent="0.3">
      <c r="A140" s="1" t="s">
        <v>11</v>
      </c>
      <c r="B140" s="2">
        <v>127</v>
      </c>
      <c r="C140" s="2" t="s">
        <v>7</v>
      </c>
      <c r="D140" s="2">
        <v>77</v>
      </c>
      <c r="E140" s="3">
        <f t="shared" si="10"/>
        <v>77</v>
      </c>
      <c r="F140" s="3" t="str">
        <f t="shared" si="11"/>
        <v/>
      </c>
      <c r="G140" s="3">
        <f t="shared" si="12"/>
        <v>127</v>
      </c>
      <c r="H140" s="3" t="str">
        <f t="shared" si="13"/>
        <v/>
      </c>
      <c r="I140" s="3">
        <v>0</v>
      </c>
      <c r="J140" s="3">
        <v>0</v>
      </c>
      <c r="K140" s="3">
        <v>0</v>
      </c>
      <c r="L140" s="3">
        <v>0</v>
      </c>
      <c r="M140" s="3">
        <v>0</v>
      </c>
      <c r="N140" s="3">
        <v>1</v>
      </c>
      <c r="O140" s="3">
        <f t="shared" si="14"/>
        <v>111.45</v>
      </c>
    </row>
    <row r="141" spans="1:18" x14ac:dyDescent="0.3">
      <c r="A141" s="1" t="s">
        <v>12</v>
      </c>
      <c r="B141" s="2">
        <v>102</v>
      </c>
      <c r="C141" s="2" t="s">
        <v>7</v>
      </c>
      <c r="D141" s="2">
        <v>92</v>
      </c>
      <c r="E141" s="3">
        <f t="shared" si="10"/>
        <v>92</v>
      </c>
      <c r="F141" s="3" t="str">
        <f t="shared" si="11"/>
        <v/>
      </c>
      <c r="G141" s="3">
        <f t="shared" si="12"/>
        <v>102</v>
      </c>
      <c r="H141" s="3" t="str">
        <f t="shared" si="13"/>
        <v/>
      </c>
      <c r="I141" s="3">
        <v>0</v>
      </c>
      <c r="J141" s="3">
        <v>0</v>
      </c>
      <c r="K141" s="3">
        <v>0</v>
      </c>
      <c r="L141" s="3">
        <v>0</v>
      </c>
      <c r="M141" s="3">
        <v>0</v>
      </c>
      <c r="N141" s="3">
        <v>0</v>
      </c>
      <c r="O141" s="3">
        <f t="shared" si="14"/>
        <v>85.6</v>
      </c>
    </row>
    <row r="142" spans="1:18" x14ac:dyDescent="0.3">
      <c r="A142" s="1" t="s">
        <v>4</v>
      </c>
      <c r="E142" s="37" t="s">
        <v>2</v>
      </c>
      <c r="F142" s="37" t="s">
        <v>65</v>
      </c>
      <c r="G142" s="37" t="s">
        <v>2</v>
      </c>
      <c r="H142" s="37" t="s">
        <v>65</v>
      </c>
      <c r="I142" s="3">
        <v>1</v>
      </c>
      <c r="J142" s="3">
        <v>0</v>
      </c>
      <c r="K142" s="3">
        <v>0</v>
      </c>
      <c r="L142" s="3">
        <v>0</v>
      </c>
      <c r="M142" s="3">
        <v>0</v>
      </c>
      <c r="N142" s="3">
        <v>0</v>
      </c>
      <c r="O142" s="3">
        <f t="shared" si="14"/>
        <v>45.250000000000007</v>
      </c>
    </row>
    <row r="143" spans="1:18" x14ac:dyDescent="0.3">
      <c r="D143" s="36" t="s">
        <v>64</v>
      </c>
      <c r="E143" s="38">
        <f>AVERAGE(E1:E141)</f>
        <v>72.814285714285717</v>
      </c>
      <c r="F143" s="38">
        <f>AVERAGE(F1:F141)</f>
        <v>57.842857142857142</v>
      </c>
      <c r="G143" s="38">
        <f t="shared" ref="G143:H143" si="15">AVERAGE(G1:G141)</f>
        <v>80.385714285714286</v>
      </c>
      <c r="H143" s="38">
        <f t="shared" si="15"/>
        <v>70.457142857142856</v>
      </c>
      <c r="I143" s="56">
        <v>0</v>
      </c>
      <c r="J143" s="56">
        <v>1</v>
      </c>
      <c r="K143" s="56">
        <v>0</v>
      </c>
      <c r="L143" s="56">
        <v>0</v>
      </c>
      <c r="M143" s="56">
        <v>0</v>
      </c>
      <c r="N143" s="56">
        <v>0</v>
      </c>
      <c r="O143" s="3">
        <f t="shared" si="14"/>
        <v>42.900000000000041</v>
      </c>
      <c r="P143" s="38"/>
      <c r="Q143" s="38"/>
      <c r="R143" s="38"/>
    </row>
    <row r="144" spans="1:18" x14ac:dyDescent="0.3">
      <c r="I144" s="3">
        <v>0</v>
      </c>
      <c r="J144" s="3">
        <v>0</v>
      </c>
      <c r="K144" s="3">
        <v>1</v>
      </c>
      <c r="L144" s="3">
        <v>0</v>
      </c>
      <c r="M144" s="3">
        <v>0</v>
      </c>
      <c r="N144" s="3">
        <v>0</v>
      </c>
      <c r="O144" s="3">
        <f t="shared" si="14"/>
        <v>42.399999999999991</v>
      </c>
    </row>
    <row r="145" spans="9:15" x14ac:dyDescent="0.3">
      <c r="I145" s="3">
        <v>0</v>
      </c>
      <c r="J145" s="3">
        <v>0</v>
      </c>
      <c r="K145" s="3">
        <v>0</v>
      </c>
      <c r="L145" s="3">
        <v>1</v>
      </c>
      <c r="M145" s="3">
        <v>0</v>
      </c>
      <c r="N145" s="3">
        <v>0</v>
      </c>
      <c r="O145" s="3">
        <f t="shared" si="14"/>
        <v>44.099999999999916</v>
      </c>
    </row>
    <row r="146" spans="9:15" x14ac:dyDescent="0.3">
      <c r="I146" s="3">
        <v>0</v>
      </c>
      <c r="J146" s="3">
        <v>0</v>
      </c>
      <c r="K146" s="3">
        <v>0</v>
      </c>
      <c r="L146" s="3">
        <v>0</v>
      </c>
      <c r="M146" s="3">
        <v>0</v>
      </c>
      <c r="N146" s="3">
        <v>0</v>
      </c>
      <c r="O146" s="3">
        <f t="shared" si="14"/>
        <v>85.6</v>
      </c>
    </row>
    <row r="147" spans="9:15" x14ac:dyDescent="0.3">
      <c r="I147" s="3">
        <v>0</v>
      </c>
      <c r="J147" s="3">
        <v>0</v>
      </c>
      <c r="K147" s="3">
        <v>0</v>
      </c>
      <c r="L147" s="3">
        <v>0</v>
      </c>
      <c r="M147" s="3">
        <v>0</v>
      </c>
      <c r="N147" s="3">
        <v>1</v>
      </c>
      <c r="O147" s="3">
        <f t="shared" si="14"/>
        <v>111.45</v>
      </c>
    </row>
    <row r="148" spans="9:15" x14ac:dyDescent="0.3">
      <c r="I148" s="3">
        <v>0</v>
      </c>
      <c r="J148" s="3">
        <v>0</v>
      </c>
      <c r="K148" s="3">
        <v>0</v>
      </c>
      <c r="L148" s="3">
        <v>0</v>
      </c>
      <c r="M148" s="3">
        <v>0</v>
      </c>
      <c r="N148" s="3">
        <v>0</v>
      </c>
      <c r="O148" s="3">
        <f t="shared" si="14"/>
        <v>85.6</v>
      </c>
    </row>
  </sheetData>
  <mergeCells count="1">
    <mergeCell ref="AE50:AF50"/>
  </mergeCells>
  <phoneticPr fontId="9" type="noConversion"/>
  <pageMargins left="0.75" right="0.75" top="1" bottom="1" header="0.5" footer="0.5"/>
  <pageSetup orientation="portrait" horizontalDpi="1200" verticalDpi="1200"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920A-B51C-411E-AF79-D2876C87B78E}">
  <sheetPr syncVertical="1" syncRef="L153" transitionEvaluation="1"/>
  <dimension ref="A1:R288"/>
  <sheetViews>
    <sheetView topLeftCell="P9" workbookViewId="0">
      <selection activeCell="Q151" sqref="Q151:Q152"/>
    </sheetView>
  </sheetViews>
  <sheetFormatPr defaultColWidth="9.6640625" defaultRowHeight="14.4" x14ac:dyDescent="0.3"/>
  <cols>
    <col min="1" max="1" width="9.6640625" style="7"/>
    <col min="2" max="2" width="12.88671875" style="7" bestFit="1" customWidth="1"/>
    <col min="3" max="3" width="21.6640625" style="7" bestFit="1" customWidth="1"/>
    <col min="4" max="4" width="11.88671875" style="7" bestFit="1" customWidth="1"/>
    <col min="5" max="5" width="14.109375" style="7" bestFit="1" customWidth="1"/>
    <col min="6" max="6" width="21.6640625" style="7" bestFit="1" customWidth="1"/>
    <col min="7" max="7" width="9.44140625" style="7" customWidth="1"/>
    <col min="8" max="8" width="20.6640625" style="7" bestFit="1" customWidth="1"/>
    <col min="9" max="9" width="27.109375" style="7" bestFit="1" customWidth="1"/>
    <col min="10" max="10" width="20.6640625" style="7" customWidth="1"/>
    <col min="11" max="11" width="19.88671875" style="7" bestFit="1" customWidth="1"/>
    <col min="12" max="12" width="25.5546875" style="7" bestFit="1" customWidth="1"/>
    <col min="13" max="14" width="19.88671875" style="7" customWidth="1"/>
    <col min="15" max="15" width="9.6640625" style="7"/>
    <col min="16" max="16" width="56.44140625" style="7" bestFit="1" customWidth="1"/>
    <col min="17" max="17" width="27.77734375" style="7" bestFit="1" customWidth="1"/>
    <col min="18" max="262" width="9.6640625" style="7"/>
    <col min="263" max="263" width="12" style="7" bestFit="1" customWidth="1"/>
    <col min="264" max="264" width="11.109375" style="7" bestFit="1" customWidth="1"/>
    <col min="265" max="265" width="11.33203125" style="7" bestFit="1" customWidth="1"/>
    <col min="266" max="266" width="13.88671875" style="7" bestFit="1" customWidth="1"/>
    <col min="267" max="267" width="19.33203125" style="7" bestFit="1" customWidth="1"/>
    <col min="268" max="268" width="9.44140625" style="7" customWidth="1"/>
    <col min="269" max="269" width="14.33203125" style="7" customWidth="1"/>
    <col min="270" max="270" width="14.5546875" style="7" customWidth="1"/>
    <col min="271" max="518" width="9.6640625" style="7"/>
    <col min="519" max="519" width="12" style="7" bestFit="1" customWidth="1"/>
    <col min="520" max="520" width="11.109375" style="7" bestFit="1" customWidth="1"/>
    <col min="521" max="521" width="11.33203125" style="7" bestFit="1" customWidth="1"/>
    <col min="522" max="522" width="13.88671875" style="7" bestFit="1" customWidth="1"/>
    <col min="523" max="523" width="19.33203125" style="7" bestFit="1" customWidth="1"/>
    <col min="524" max="524" width="9.44140625" style="7" customWidth="1"/>
    <col min="525" max="525" width="14.33203125" style="7" customWidth="1"/>
    <col min="526" max="526" width="14.5546875" style="7" customWidth="1"/>
    <col min="527" max="774" width="9.6640625" style="7"/>
    <col min="775" max="775" width="12" style="7" bestFit="1" customWidth="1"/>
    <col min="776" max="776" width="11.109375" style="7" bestFit="1" customWidth="1"/>
    <col min="777" max="777" width="11.33203125" style="7" bestFit="1" customWidth="1"/>
    <col min="778" max="778" width="13.88671875" style="7" bestFit="1" customWidth="1"/>
    <col min="779" max="779" width="19.33203125" style="7" bestFit="1" customWidth="1"/>
    <col min="780" max="780" width="9.44140625" style="7" customWidth="1"/>
    <col min="781" max="781" width="14.33203125" style="7" customWidth="1"/>
    <col min="782" max="782" width="14.5546875" style="7" customWidth="1"/>
    <col min="783" max="1030" width="9.6640625" style="7"/>
    <col min="1031" max="1031" width="12" style="7" bestFit="1" customWidth="1"/>
    <col min="1032" max="1032" width="11.109375" style="7" bestFit="1" customWidth="1"/>
    <col min="1033" max="1033" width="11.33203125" style="7" bestFit="1" customWidth="1"/>
    <col min="1034" max="1034" width="13.88671875" style="7" bestFit="1" customWidth="1"/>
    <col min="1035" max="1035" width="19.33203125" style="7" bestFit="1" customWidth="1"/>
    <col min="1036" max="1036" width="9.44140625" style="7" customWidth="1"/>
    <col min="1037" max="1037" width="14.33203125" style="7" customWidth="1"/>
    <col min="1038" max="1038" width="14.5546875" style="7" customWidth="1"/>
    <col min="1039" max="1286" width="9.6640625" style="7"/>
    <col min="1287" max="1287" width="12" style="7" bestFit="1" customWidth="1"/>
    <col min="1288" max="1288" width="11.109375" style="7" bestFit="1" customWidth="1"/>
    <col min="1289" max="1289" width="11.33203125" style="7" bestFit="1" customWidth="1"/>
    <col min="1290" max="1290" width="13.88671875" style="7" bestFit="1" customWidth="1"/>
    <col min="1291" max="1291" width="19.33203125" style="7" bestFit="1" customWidth="1"/>
    <col min="1292" max="1292" width="9.44140625" style="7" customWidth="1"/>
    <col min="1293" max="1293" width="14.33203125" style="7" customWidth="1"/>
    <col min="1294" max="1294" width="14.5546875" style="7" customWidth="1"/>
    <col min="1295" max="1542" width="9.6640625" style="7"/>
    <col min="1543" max="1543" width="12" style="7" bestFit="1" customWidth="1"/>
    <col min="1544" max="1544" width="11.109375" style="7" bestFit="1" customWidth="1"/>
    <col min="1545" max="1545" width="11.33203125" style="7" bestFit="1" customWidth="1"/>
    <col min="1546" max="1546" width="13.88671875" style="7" bestFit="1" customWidth="1"/>
    <col min="1547" max="1547" width="19.33203125" style="7" bestFit="1" customWidth="1"/>
    <col min="1548" max="1548" width="9.44140625" style="7" customWidth="1"/>
    <col min="1549" max="1549" width="14.33203125" style="7" customWidth="1"/>
    <col min="1550" max="1550" width="14.5546875" style="7" customWidth="1"/>
    <col min="1551" max="1798" width="9.6640625" style="7"/>
    <col min="1799" max="1799" width="12" style="7" bestFit="1" customWidth="1"/>
    <col min="1800" max="1800" width="11.109375" style="7" bestFit="1" customWidth="1"/>
    <col min="1801" max="1801" width="11.33203125" style="7" bestFit="1" customWidth="1"/>
    <col min="1802" max="1802" width="13.88671875" style="7" bestFit="1" customWidth="1"/>
    <col min="1803" max="1803" width="19.33203125" style="7" bestFit="1" customWidth="1"/>
    <col min="1804" max="1804" width="9.44140625" style="7" customWidth="1"/>
    <col min="1805" max="1805" width="14.33203125" style="7" customWidth="1"/>
    <col min="1806" max="1806" width="14.5546875" style="7" customWidth="1"/>
    <col min="1807" max="2054" width="9.6640625" style="7"/>
    <col min="2055" max="2055" width="12" style="7" bestFit="1" customWidth="1"/>
    <col min="2056" max="2056" width="11.109375" style="7" bestFit="1" customWidth="1"/>
    <col min="2057" max="2057" width="11.33203125" style="7" bestFit="1" customWidth="1"/>
    <col min="2058" max="2058" width="13.88671875" style="7" bestFit="1" customWidth="1"/>
    <col min="2059" max="2059" width="19.33203125" style="7" bestFit="1" customWidth="1"/>
    <col min="2060" max="2060" width="9.44140625" style="7" customWidth="1"/>
    <col min="2061" max="2061" width="14.33203125" style="7" customWidth="1"/>
    <col min="2062" max="2062" width="14.5546875" style="7" customWidth="1"/>
    <col min="2063" max="2310" width="9.6640625" style="7"/>
    <col min="2311" max="2311" width="12" style="7" bestFit="1" customWidth="1"/>
    <col min="2312" max="2312" width="11.109375" style="7" bestFit="1" customWidth="1"/>
    <col min="2313" max="2313" width="11.33203125" style="7" bestFit="1" customWidth="1"/>
    <col min="2314" max="2314" width="13.88671875" style="7" bestFit="1" customWidth="1"/>
    <col min="2315" max="2315" width="19.33203125" style="7" bestFit="1" customWidth="1"/>
    <col min="2316" max="2316" width="9.44140625" style="7" customWidth="1"/>
    <col min="2317" max="2317" width="14.33203125" style="7" customWidth="1"/>
    <col min="2318" max="2318" width="14.5546875" style="7" customWidth="1"/>
    <col min="2319" max="2566" width="9.6640625" style="7"/>
    <col min="2567" max="2567" width="12" style="7" bestFit="1" customWidth="1"/>
    <col min="2568" max="2568" width="11.109375" style="7" bestFit="1" customWidth="1"/>
    <col min="2569" max="2569" width="11.33203125" style="7" bestFit="1" customWidth="1"/>
    <col min="2570" max="2570" width="13.88671875" style="7" bestFit="1" customWidth="1"/>
    <col min="2571" max="2571" width="19.33203125" style="7" bestFit="1" customWidth="1"/>
    <col min="2572" max="2572" width="9.44140625" style="7" customWidth="1"/>
    <col min="2573" max="2573" width="14.33203125" style="7" customWidth="1"/>
    <col min="2574" max="2574" width="14.5546875" style="7" customWidth="1"/>
    <col min="2575" max="2822" width="9.6640625" style="7"/>
    <col min="2823" max="2823" width="12" style="7" bestFit="1" customWidth="1"/>
    <col min="2824" max="2824" width="11.109375" style="7" bestFit="1" customWidth="1"/>
    <col min="2825" max="2825" width="11.33203125" style="7" bestFit="1" customWidth="1"/>
    <col min="2826" max="2826" width="13.88671875" style="7" bestFit="1" customWidth="1"/>
    <col min="2827" max="2827" width="19.33203125" style="7" bestFit="1" customWidth="1"/>
    <col min="2828" max="2828" width="9.44140625" style="7" customWidth="1"/>
    <col min="2829" max="2829" width="14.33203125" style="7" customWidth="1"/>
    <col min="2830" max="2830" width="14.5546875" style="7" customWidth="1"/>
    <col min="2831" max="3078" width="9.6640625" style="7"/>
    <col min="3079" max="3079" width="12" style="7" bestFit="1" customWidth="1"/>
    <col min="3080" max="3080" width="11.109375" style="7" bestFit="1" customWidth="1"/>
    <col min="3081" max="3081" width="11.33203125" style="7" bestFit="1" customWidth="1"/>
    <col min="3082" max="3082" width="13.88671875" style="7" bestFit="1" customWidth="1"/>
    <col min="3083" max="3083" width="19.33203125" style="7" bestFit="1" customWidth="1"/>
    <col min="3084" max="3084" width="9.44140625" style="7" customWidth="1"/>
    <col min="3085" max="3085" width="14.33203125" style="7" customWidth="1"/>
    <col min="3086" max="3086" width="14.5546875" style="7" customWidth="1"/>
    <col min="3087" max="3334" width="9.6640625" style="7"/>
    <col min="3335" max="3335" width="12" style="7" bestFit="1" customWidth="1"/>
    <col min="3336" max="3336" width="11.109375" style="7" bestFit="1" customWidth="1"/>
    <col min="3337" max="3337" width="11.33203125" style="7" bestFit="1" customWidth="1"/>
    <col min="3338" max="3338" width="13.88671875" style="7" bestFit="1" customWidth="1"/>
    <col min="3339" max="3339" width="19.33203125" style="7" bestFit="1" customWidth="1"/>
    <col min="3340" max="3340" width="9.44140625" style="7" customWidth="1"/>
    <col min="3341" max="3341" width="14.33203125" style="7" customWidth="1"/>
    <col min="3342" max="3342" width="14.5546875" style="7" customWidth="1"/>
    <col min="3343" max="3590" width="9.6640625" style="7"/>
    <col min="3591" max="3591" width="12" style="7" bestFit="1" customWidth="1"/>
    <col min="3592" max="3592" width="11.109375" style="7" bestFit="1" customWidth="1"/>
    <col min="3593" max="3593" width="11.33203125" style="7" bestFit="1" customWidth="1"/>
    <col min="3594" max="3594" width="13.88671875" style="7" bestFit="1" customWidth="1"/>
    <col min="3595" max="3595" width="19.33203125" style="7" bestFit="1" customWidth="1"/>
    <col min="3596" max="3596" width="9.44140625" style="7" customWidth="1"/>
    <col min="3597" max="3597" width="14.33203125" style="7" customWidth="1"/>
    <col min="3598" max="3598" width="14.5546875" style="7" customWidth="1"/>
    <col min="3599" max="3846" width="9.6640625" style="7"/>
    <col min="3847" max="3847" width="12" style="7" bestFit="1" customWidth="1"/>
    <col min="3848" max="3848" width="11.109375" style="7" bestFit="1" customWidth="1"/>
    <col min="3849" max="3849" width="11.33203125" style="7" bestFit="1" customWidth="1"/>
    <col min="3850" max="3850" width="13.88671875" style="7" bestFit="1" customWidth="1"/>
    <col min="3851" max="3851" width="19.33203125" style="7" bestFit="1" customWidth="1"/>
    <col min="3852" max="3852" width="9.44140625" style="7" customWidth="1"/>
    <col min="3853" max="3853" width="14.33203125" style="7" customWidth="1"/>
    <col min="3854" max="3854" width="14.5546875" style="7" customWidth="1"/>
    <col min="3855" max="4102" width="9.6640625" style="7"/>
    <col min="4103" max="4103" width="12" style="7" bestFit="1" customWidth="1"/>
    <col min="4104" max="4104" width="11.109375" style="7" bestFit="1" customWidth="1"/>
    <col min="4105" max="4105" width="11.33203125" style="7" bestFit="1" customWidth="1"/>
    <col min="4106" max="4106" width="13.88671875" style="7" bestFit="1" customWidth="1"/>
    <col min="4107" max="4107" width="19.33203125" style="7" bestFit="1" customWidth="1"/>
    <col min="4108" max="4108" width="9.44140625" style="7" customWidth="1"/>
    <col min="4109" max="4109" width="14.33203125" style="7" customWidth="1"/>
    <col min="4110" max="4110" width="14.5546875" style="7" customWidth="1"/>
    <col min="4111" max="4358" width="9.6640625" style="7"/>
    <col min="4359" max="4359" width="12" style="7" bestFit="1" customWidth="1"/>
    <col min="4360" max="4360" width="11.109375" style="7" bestFit="1" customWidth="1"/>
    <col min="4361" max="4361" width="11.33203125" style="7" bestFit="1" customWidth="1"/>
    <col min="4362" max="4362" width="13.88671875" style="7" bestFit="1" customWidth="1"/>
    <col min="4363" max="4363" width="19.33203125" style="7" bestFit="1" customWidth="1"/>
    <col min="4364" max="4364" width="9.44140625" style="7" customWidth="1"/>
    <col min="4365" max="4365" width="14.33203125" style="7" customWidth="1"/>
    <col min="4366" max="4366" width="14.5546875" style="7" customWidth="1"/>
    <col min="4367" max="4614" width="9.6640625" style="7"/>
    <col min="4615" max="4615" width="12" style="7" bestFit="1" customWidth="1"/>
    <col min="4616" max="4616" width="11.109375" style="7" bestFit="1" customWidth="1"/>
    <col min="4617" max="4617" width="11.33203125" style="7" bestFit="1" customWidth="1"/>
    <col min="4618" max="4618" width="13.88671875" style="7" bestFit="1" customWidth="1"/>
    <col min="4619" max="4619" width="19.33203125" style="7" bestFit="1" customWidth="1"/>
    <col min="4620" max="4620" width="9.44140625" style="7" customWidth="1"/>
    <col min="4621" max="4621" width="14.33203125" style="7" customWidth="1"/>
    <col min="4622" max="4622" width="14.5546875" style="7" customWidth="1"/>
    <col min="4623" max="4870" width="9.6640625" style="7"/>
    <col min="4871" max="4871" width="12" style="7" bestFit="1" customWidth="1"/>
    <col min="4872" max="4872" width="11.109375" style="7" bestFit="1" customWidth="1"/>
    <col min="4873" max="4873" width="11.33203125" style="7" bestFit="1" customWidth="1"/>
    <col min="4874" max="4874" width="13.88671875" style="7" bestFit="1" customWidth="1"/>
    <col min="4875" max="4875" width="19.33203125" style="7" bestFit="1" customWidth="1"/>
    <col min="4876" max="4876" width="9.44140625" style="7" customWidth="1"/>
    <col min="4877" max="4877" width="14.33203125" style="7" customWidth="1"/>
    <col min="4878" max="4878" width="14.5546875" style="7" customWidth="1"/>
    <col min="4879" max="5126" width="9.6640625" style="7"/>
    <col min="5127" max="5127" width="12" style="7" bestFit="1" customWidth="1"/>
    <col min="5128" max="5128" width="11.109375" style="7" bestFit="1" customWidth="1"/>
    <col min="5129" max="5129" width="11.33203125" style="7" bestFit="1" customWidth="1"/>
    <col min="5130" max="5130" width="13.88671875" style="7" bestFit="1" customWidth="1"/>
    <col min="5131" max="5131" width="19.33203125" style="7" bestFit="1" customWidth="1"/>
    <col min="5132" max="5132" width="9.44140625" style="7" customWidth="1"/>
    <col min="5133" max="5133" width="14.33203125" style="7" customWidth="1"/>
    <col min="5134" max="5134" width="14.5546875" style="7" customWidth="1"/>
    <col min="5135" max="5382" width="9.6640625" style="7"/>
    <col min="5383" max="5383" width="12" style="7" bestFit="1" customWidth="1"/>
    <col min="5384" max="5384" width="11.109375" style="7" bestFit="1" customWidth="1"/>
    <col min="5385" max="5385" width="11.33203125" style="7" bestFit="1" customWidth="1"/>
    <col min="5386" max="5386" width="13.88671875" style="7" bestFit="1" customWidth="1"/>
    <col min="5387" max="5387" width="19.33203125" style="7" bestFit="1" customWidth="1"/>
    <col min="5388" max="5388" width="9.44140625" style="7" customWidth="1"/>
    <col min="5389" max="5389" width="14.33203125" style="7" customWidth="1"/>
    <col min="5390" max="5390" width="14.5546875" style="7" customWidth="1"/>
    <col min="5391" max="5638" width="9.6640625" style="7"/>
    <col min="5639" max="5639" width="12" style="7" bestFit="1" customWidth="1"/>
    <col min="5640" max="5640" width="11.109375" style="7" bestFit="1" customWidth="1"/>
    <col min="5641" max="5641" width="11.33203125" style="7" bestFit="1" customWidth="1"/>
    <col min="5642" max="5642" width="13.88671875" style="7" bestFit="1" customWidth="1"/>
    <col min="5643" max="5643" width="19.33203125" style="7" bestFit="1" customWidth="1"/>
    <col min="5644" max="5644" width="9.44140625" style="7" customWidth="1"/>
    <col min="5645" max="5645" width="14.33203125" style="7" customWidth="1"/>
    <col min="5646" max="5646" width="14.5546875" style="7" customWidth="1"/>
    <col min="5647" max="5894" width="9.6640625" style="7"/>
    <col min="5895" max="5895" width="12" style="7" bestFit="1" customWidth="1"/>
    <col min="5896" max="5896" width="11.109375" style="7" bestFit="1" customWidth="1"/>
    <col min="5897" max="5897" width="11.33203125" style="7" bestFit="1" customWidth="1"/>
    <col min="5898" max="5898" width="13.88671875" style="7" bestFit="1" customWidth="1"/>
    <col min="5899" max="5899" width="19.33203125" style="7" bestFit="1" customWidth="1"/>
    <col min="5900" max="5900" width="9.44140625" style="7" customWidth="1"/>
    <col min="5901" max="5901" width="14.33203125" style="7" customWidth="1"/>
    <col min="5902" max="5902" width="14.5546875" style="7" customWidth="1"/>
    <col min="5903" max="6150" width="9.6640625" style="7"/>
    <col min="6151" max="6151" width="12" style="7" bestFit="1" customWidth="1"/>
    <col min="6152" max="6152" width="11.109375" style="7" bestFit="1" customWidth="1"/>
    <col min="6153" max="6153" width="11.33203125" style="7" bestFit="1" customWidth="1"/>
    <col min="6154" max="6154" width="13.88671875" style="7" bestFit="1" customWidth="1"/>
    <col min="6155" max="6155" width="19.33203125" style="7" bestFit="1" customWidth="1"/>
    <col min="6156" max="6156" width="9.44140625" style="7" customWidth="1"/>
    <col min="6157" max="6157" width="14.33203125" style="7" customWidth="1"/>
    <col min="6158" max="6158" width="14.5546875" style="7" customWidth="1"/>
    <col min="6159" max="6406" width="9.6640625" style="7"/>
    <col min="6407" max="6407" width="12" style="7" bestFit="1" customWidth="1"/>
    <col min="6408" max="6408" width="11.109375" style="7" bestFit="1" customWidth="1"/>
    <col min="6409" max="6409" width="11.33203125" style="7" bestFit="1" customWidth="1"/>
    <col min="6410" max="6410" width="13.88671875" style="7" bestFit="1" customWidth="1"/>
    <col min="6411" max="6411" width="19.33203125" style="7" bestFit="1" customWidth="1"/>
    <col min="6412" max="6412" width="9.44140625" style="7" customWidth="1"/>
    <col min="6413" max="6413" width="14.33203125" style="7" customWidth="1"/>
    <col min="6414" max="6414" width="14.5546875" style="7" customWidth="1"/>
    <col min="6415" max="6662" width="9.6640625" style="7"/>
    <col min="6663" max="6663" width="12" style="7" bestFit="1" customWidth="1"/>
    <col min="6664" max="6664" width="11.109375" style="7" bestFit="1" customWidth="1"/>
    <col min="6665" max="6665" width="11.33203125" style="7" bestFit="1" customWidth="1"/>
    <col min="6666" max="6666" width="13.88671875" style="7" bestFit="1" customWidth="1"/>
    <col min="6667" max="6667" width="19.33203125" style="7" bestFit="1" customWidth="1"/>
    <col min="6668" max="6668" width="9.44140625" style="7" customWidth="1"/>
    <col min="6669" max="6669" width="14.33203125" style="7" customWidth="1"/>
    <col min="6670" max="6670" width="14.5546875" style="7" customWidth="1"/>
    <col min="6671" max="6918" width="9.6640625" style="7"/>
    <col min="6919" max="6919" width="12" style="7" bestFit="1" customWidth="1"/>
    <col min="6920" max="6920" width="11.109375" style="7" bestFit="1" customWidth="1"/>
    <col min="6921" max="6921" width="11.33203125" style="7" bestFit="1" customWidth="1"/>
    <col min="6922" max="6922" width="13.88671875" style="7" bestFit="1" customWidth="1"/>
    <col min="6923" max="6923" width="19.33203125" style="7" bestFit="1" customWidth="1"/>
    <col min="6924" max="6924" width="9.44140625" style="7" customWidth="1"/>
    <col min="6925" max="6925" width="14.33203125" style="7" customWidth="1"/>
    <col min="6926" max="6926" width="14.5546875" style="7" customWidth="1"/>
    <col min="6927" max="7174" width="9.6640625" style="7"/>
    <col min="7175" max="7175" width="12" style="7" bestFit="1" customWidth="1"/>
    <col min="7176" max="7176" width="11.109375" style="7" bestFit="1" customWidth="1"/>
    <col min="7177" max="7177" width="11.33203125" style="7" bestFit="1" customWidth="1"/>
    <col min="7178" max="7178" width="13.88671875" style="7" bestFit="1" customWidth="1"/>
    <col min="7179" max="7179" width="19.33203125" style="7" bestFit="1" customWidth="1"/>
    <col min="7180" max="7180" width="9.44140625" style="7" customWidth="1"/>
    <col min="7181" max="7181" width="14.33203125" style="7" customWidth="1"/>
    <col min="7182" max="7182" width="14.5546875" style="7" customWidth="1"/>
    <col min="7183" max="7430" width="9.6640625" style="7"/>
    <col min="7431" max="7431" width="12" style="7" bestFit="1" customWidth="1"/>
    <col min="7432" max="7432" width="11.109375" style="7" bestFit="1" customWidth="1"/>
    <col min="7433" max="7433" width="11.33203125" style="7" bestFit="1" customWidth="1"/>
    <col min="7434" max="7434" width="13.88671875" style="7" bestFit="1" customWidth="1"/>
    <col min="7435" max="7435" width="19.33203125" style="7" bestFit="1" customWidth="1"/>
    <col min="7436" max="7436" width="9.44140625" style="7" customWidth="1"/>
    <col min="7437" max="7437" width="14.33203125" style="7" customWidth="1"/>
    <col min="7438" max="7438" width="14.5546875" style="7" customWidth="1"/>
    <col min="7439" max="7686" width="9.6640625" style="7"/>
    <col min="7687" max="7687" width="12" style="7" bestFit="1" customWidth="1"/>
    <col min="7688" max="7688" width="11.109375" style="7" bestFit="1" customWidth="1"/>
    <col min="7689" max="7689" width="11.33203125" style="7" bestFit="1" customWidth="1"/>
    <col min="7690" max="7690" width="13.88671875" style="7" bestFit="1" customWidth="1"/>
    <col min="7691" max="7691" width="19.33203125" style="7" bestFit="1" customWidth="1"/>
    <col min="7692" max="7692" width="9.44140625" style="7" customWidth="1"/>
    <col min="7693" max="7693" width="14.33203125" style="7" customWidth="1"/>
    <col min="7694" max="7694" width="14.5546875" style="7" customWidth="1"/>
    <col min="7695" max="7942" width="9.6640625" style="7"/>
    <col min="7943" max="7943" width="12" style="7" bestFit="1" customWidth="1"/>
    <col min="7944" max="7944" width="11.109375" style="7" bestFit="1" customWidth="1"/>
    <col min="7945" max="7945" width="11.33203125" style="7" bestFit="1" customWidth="1"/>
    <col min="7946" max="7946" width="13.88671875" style="7" bestFit="1" customWidth="1"/>
    <col min="7947" max="7947" width="19.33203125" style="7" bestFit="1" customWidth="1"/>
    <col min="7948" max="7948" width="9.44140625" style="7" customWidth="1"/>
    <col min="7949" max="7949" width="14.33203125" style="7" customWidth="1"/>
    <col min="7950" max="7950" width="14.5546875" style="7" customWidth="1"/>
    <col min="7951" max="8198" width="9.6640625" style="7"/>
    <col min="8199" max="8199" width="12" style="7" bestFit="1" customWidth="1"/>
    <col min="8200" max="8200" width="11.109375" style="7" bestFit="1" customWidth="1"/>
    <col min="8201" max="8201" width="11.33203125" style="7" bestFit="1" customWidth="1"/>
    <col min="8202" max="8202" width="13.88671875" style="7" bestFit="1" customWidth="1"/>
    <col min="8203" max="8203" width="19.33203125" style="7" bestFit="1" customWidth="1"/>
    <col min="8204" max="8204" width="9.44140625" style="7" customWidth="1"/>
    <col min="8205" max="8205" width="14.33203125" style="7" customWidth="1"/>
    <col min="8206" max="8206" width="14.5546875" style="7" customWidth="1"/>
    <col min="8207" max="8454" width="9.6640625" style="7"/>
    <col min="8455" max="8455" width="12" style="7" bestFit="1" customWidth="1"/>
    <col min="8456" max="8456" width="11.109375" style="7" bestFit="1" customWidth="1"/>
    <col min="8457" max="8457" width="11.33203125" style="7" bestFit="1" customWidth="1"/>
    <col min="8458" max="8458" width="13.88671875" style="7" bestFit="1" customWidth="1"/>
    <col min="8459" max="8459" width="19.33203125" style="7" bestFit="1" customWidth="1"/>
    <col min="8460" max="8460" width="9.44140625" style="7" customWidth="1"/>
    <col min="8461" max="8461" width="14.33203125" style="7" customWidth="1"/>
    <col min="8462" max="8462" width="14.5546875" style="7" customWidth="1"/>
    <col min="8463" max="8710" width="9.6640625" style="7"/>
    <col min="8711" max="8711" width="12" style="7" bestFit="1" customWidth="1"/>
    <col min="8712" max="8712" width="11.109375" style="7" bestFit="1" customWidth="1"/>
    <col min="8713" max="8713" width="11.33203125" style="7" bestFit="1" customWidth="1"/>
    <col min="8714" max="8714" width="13.88671875" style="7" bestFit="1" customWidth="1"/>
    <col min="8715" max="8715" width="19.33203125" style="7" bestFit="1" customWidth="1"/>
    <col min="8716" max="8716" width="9.44140625" style="7" customWidth="1"/>
    <col min="8717" max="8717" width="14.33203125" style="7" customWidth="1"/>
    <col min="8718" max="8718" width="14.5546875" style="7" customWidth="1"/>
    <col min="8719" max="8966" width="9.6640625" style="7"/>
    <col min="8967" max="8967" width="12" style="7" bestFit="1" customWidth="1"/>
    <col min="8968" max="8968" width="11.109375" style="7" bestFit="1" customWidth="1"/>
    <col min="8969" max="8969" width="11.33203125" style="7" bestFit="1" customWidth="1"/>
    <col min="8970" max="8970" width="13.88671875" style="7" bestFit="1" customWidth="1"/>
    <col min="8971" max="8971" width="19.33203125" style="7" bestFit="1" customWidth="1"/>
    <col min="8972" max="8972" width="9.44140625" style="7" customWidth="1"/>
    <col min="8973" max="8973" width="14.33203125" style="7" customWidth="1"/>
    <col min="8974" max="8974" width="14.5546875" style="7" customWidth="1"/>
    <col min="8975" max="9222" width="9.6640625" style="7"/>
    <col min="9223" max="9223" width="12" style="7" bestFit="1" customWidth="1"/>
    <col min="9224" max="9224" width="11.109375" style="7" bestFit="1" customWidth="1"/>
    <col min="9225" max="9225" width="11.33203125" style="7" bestFit="1" customWidth="1"/>
    <col min="9226" max="9226" width="13.88671875" style="7" bestFit="1" customWidth="1"/>
    <col min="9227" max="9227" width="19.33203125" style="7" bestFit="1" customWidth="1"/>
    <col min="9228" max="9228" width="9.44140625" style="7" customWidth="1"/>
    <col min="9229" max="9229" width="14.33203125" style="7" customWidth="1"/>
    <col min="9230" max="9230" width="14.5546875" style="7" customWidth="1"/>
    <col min="9231" max="9478" width="9.6640625" style="7"/>
    <col min="9479" max="9479" width="12" style="7" bestFit="1" customWidth="1"/>
    <col min="9480" max="9480" width="11.109375" style="7" bestFit="1" customWidth="1"/>
    <col min="9481" max="9481" width="11.33203125" style="7" bestFit="1" customWidth="1"/>
    <col min="9482" max="9482" width="13.88671875" style="7" bestFit="1" customWidth="1"/>
    <col min="9483" max="9483" width="19.33203125" style="7" bestFit="1" customWidth="1"/>
    <col min="9484" max="9484" width="9.44140625" style="7" customWidth="1"/>
    <col min="9485" max="9485" width="14.33203125" style="7" customWidth="1"/>
    <col min="9486" max="9486" width="14.5546875" style="7" customWidth="1"/>
    <col min="9487" max="9734" width="9.6640625" style="7"/>
    <col min="9735" max="9735" width="12" style="7" bestFit="1" customWidth="1"/>
    <col min="9736" max="9736" width="11.109375" style="7" bestFit="1" customWidth="1"/>
    <col min="9737" max="9737" width="11.33203125" style="7" bestFit="1" customWidth="1"/>
    <col min="9738" max="9738" width="13.88671875" style="7" bestFit="1" customWidth="1"/>
    <col min="9739" max="9739" width="19.33203125" style="7" bestFit="1" customWidth="1"/>
    <col min="9740" max="9740" width="9.44140625" style="7" customWidth="1"/>
    <col min="9741" max="9741" width="14.33203125" style="7" customWidth="1"/>
    <col min="9742" max="9742" width="14.5546875" style="7" customWidth="1"/>
    <col min="9743" max="9990" width="9.6640625" style="7"/>
    <col min="9991" max="9991" width="12" style="7" bestFit="1" customWidth="1"/>
    <col min="9992" max="9992" width="11.109375" style="7" bestFit="1" customWidth="1"/>
    <col min="9993" max="9993" width="11.33203125" style="7" bestFit="1" customWidth="1"/>
    <col min="9994" max="9994" width="13.88671875" style="7" bestFit="1" customWidth="1"/>
    <col min="9995" max="9995" width="19.33203125" style="7" bestFit="1" customWidth="1"/>
    <col min="9996" max="9996" width="9.44140625" style="7" customWidth="1"/>
    <col min="9997" max="9997" width="14.33203125" style="7" customWidth="1"/>
    <col min="9998" max="9998" width="14.5546875" style="7" customWidth="1"/>
    <col min="9999" max="10246" width="9.6640625" style="7"/>
    <col min="10247" max="10247" width="12" style="7" bestFit="1" customWidth="1"/>
    <col min="10248" max="10248" width="11.109375" style="7" bestFit="1" customWidth="1"/>
    <col min="10249" max="10249" width="11.33203125" style="7" bestFit="1" customWidth="1"/>
    <col min="10250" max="10250" width="13.88671875" style="7" bestFit="1" customWidth="1"/>
    <col min="10251" max="10251" width="19.33203125" style="7" bestFit="1" customWidth="1"/>
    <col min="10252" max="10252" width="9.44140625" style="7" customWidth="1"/>
    <col min="10253" max="10253" width="14.33203125" style="7" customWidth="1"/>
    <col min="10254" max="10254" width="14.5546875" style="7" customWidth="1"/>
    <col min="10255" max="10502" width="9.6640625" style="7"/>
    <col min="10503" max="10503" width="12" style="7" bestFit="1" customWidth="1"/>
    <col min="10504" max="10504" width="11.109375" style="7" bestFit="1" customWidth="1"/>
    <col min="10505" max="10505" width="11.33203125" style="7" bestFit="1" customWidth="1"/>
    <col min="10506" max="10506" width="13.88671875" style="7" bestFit="1" customWidth="1"/>
    <col min="10507" max="10507" width="19.33203125" style="7" bestFit="1" customWidth="1"/>
    <col min="10508" max="10508" width="9.44140625" style="7" customWidth="1"/>
    <col min="10509" max="10509" width="14.33203125" style="7" customWidth="1"/>
    <col min="10510" max="10510" width="14.5546875" style="7" customWidth="1"/>
    <col min="10511" max="10758" width="9.6640625" style="7"/>
    <col min="10759" max="10759" width="12" style="7" bestFit="1" customWidth="1"/>
    <col min="10760" max="10760" width="11.109375" style="7" bestFit="1" customWidth="1"/>
    <col min="10761" max="10761" width="11.33203125" style="7" bestFit="1" customWidth="1"/>
    <col min="10762" max="10762" width="13.88671875" style="7" bestFit="1" customWidth="1"/>
    <col min="10763" max="10763" width="19.33203125" style="7" bestFit="1" customWidth="1"/>
    <col min="10764" max="10764" width="9.44140625" style="7" customWidth="1"/>
    <col min="10765" max="10765" width="14.33203125" style="7" customWidth="1"/>
    <col min="10766" max="10766" width="14.5546875" style="7" customWidth="1"/>
    <col min="10767" max="11014" width="9.6640625" style="7"/>
    <col min="11015" max="11015" width="12" style="7" bestFit="1" customWidth="1"/>
    <col min="11016" max="11016" width="11.109375" style="7" bestFit="1" customWidth="1"/>
    <col min="11017" max="11017" width="11.33203125" style="7" bestFit="1" customWidth="1"/>
    <col min="11018" max="11018" width="13.88671875" style="7" bestFit="1" customWidth="1"/>
    <col min="11019" max="11019" width="19.33203125" style="7" bestFit="1" customWidth="1"/>
    <col min="11020" max="11020" width="9.44140625" style="7" customWidth="1"/>
    <col min="11021" max="11021" width="14.33203125" style="7" customWidth="1"/>
    <col min="11022" max="11022" width="14.5546875" style="7" customWidth="1"/>
    <col min="11023" max="11270" width="9.6640625" style="7"/>
    <col min="11271" max="11271" width="12" style="7" bestFit="1" customWidth="1"/>
    <col min="11272" max="11272" width="11.109375" style="7" bestFit="1" customWidth="1"/>
    <col min="11273" max="11273" width="11.33203125" style="7" bestFit="1" customWidth="1"/>
    <col min="11274" max="11274" width="13.88671875" style="7" bestFit="1" customWidth="1"/>
    <col min="11275" max="11275" width="19.33203125" style="7" bestFit="1" customWidth="1"/>
    <col min="11276" max="11276" width="9.44140625" style="7" customWidth="1"/>
    <col min="11277" max="11277" width="14.33203125" style="7" customWidth="1"/>
    <col min="11278" max="11278" width="14.5546875" style="7" customWidth="1"/>
    <col min="11279" max="11526" width="9.6640625" style="7"/>
    <col min="11527" max="11527" width="12" style="7" bestFit="1" customWidth="1"/>
    <col min="11528" max="11528" width="11.109375" style="7" bestFit="1" customWidth="1"/>
    <col min="11529" max="11529" width="11.33203125" style="7" bestFit="1" customWidth="1"/>
    <col min="11530" max="11530" width="13.88671875" style="7" bestFit="1" customWidth="1"/>
    <col min="11531" max="11531" width="19.33203125" style="7" bestFit="1" customWidth="1"/>
    <col min="11532" max="11532" width="9.44140625" style="7" customWidth="1"/>
    <col min="11533" max="11533" width="14.33203125" style="7" customWidth="1"/>
    <col min="11534" max="11534" width="14.5546875" style="7" customWidth="1"/>
    <col min="11535" max="11782" width="9.6640625" style="7"/>
    <col min="11783" max="11783" width="12" style="7" bestFit="1" customWidth="1"/>
    <col min="11784" max="11784" width="11.109375" style="7" bestFit="1" customWidth="1"/>
    <col min="11785" max="11785" width="11.33203125" style="7" bestFit="1" customWidth="1"/>
    <col min="11786" max="11786" width="13.88671875" style="7" bestFit="1" customWidth="1"/>
    <col min="11787" max="11787" width="19.33203125" style="7" bestFit="1" customWidth="1"/>
    <col min="11788" max="11788" width="9.44140625" style="7" customWidth="1"/>
    <col min="11789" max="11789" width="14.33203125" style="7" customWidth="1"/>
    <col min="11790" max="11790" width="14.5546875" style="7" customWidth="1"/>
    <col min="11791" max="12038" width="9.6640625" style="7"/>
    <col min="12039" max="12039" width="12" style="7" bestFit="1" customWidth="1"/>
    <col min="12040" max="12040" width="11.109375" style="7" bestFit="1" customWidth="1"/>
    <col min="12041" max="12041" width="11.33203125" style="7" bestFit="1" customWidth="1"/>
    <col min="12042" max="12042" width="13.88671875" style="7" bestFit="1" customWidth="1"/>
    <col min="12043" max="12043" width="19.33203125" style="7" bestFit="1" customWidth="1"/>
    <col min="12044" max="12044" width="9.44140625" style="7" customWidth="1"/>
    <col min="12045" max="12045" width="14.33203125" style="7" customWidth="1"/>
    <col min="12046" max="12046" width="14.5546875" style="7" customWidth="1"/>
    <col min="12047" max="12294" width="9.6640625" style="7"/>
    <col min="12295" max="12295" width="12" style="7" bestFit="1" customWidth="1"/>
    <col min="12296" max="12296" width="11.109375" style="7" bestFit="1" customWidth="1"/>
    <col min="12297" max="12297" width="11.33203125" style="7" bestFit="1" customWidth="1"/>
    <col min="12298" max="12298" width="13.88671875" style="7" bestFit="1" customWidth="1"/>
    <col min="12299" max="12299" width="19.33203125" style="7" bestFit="1" customWidth="1"/>
    <col min="12300" max="12300" width="9.44140625" style="7" customWidth="1"/>
    <col min="12301" max="12301" width="14.33203125" style="7" customWidth="1"/>
    <col min="12302" max="12302" width="14.5546875" style="7" customWidth="1"/>
    <col min="12303" max="12550" width="9.6640625" style="7"/>
    <col min="12551" max="12551" width="12" style="7" bestFit="1" customWidth="1"/>
    <col min="12552" max="12552" width="11.109375" style="7" bestFit="1" customWidth="1"/>
    <col min="12553" max="12553" width="11.33203125" style="7" bestFit="1" customWidth="1"/>
    <col min="12554" max="12554" width="13.88671875" style="7" bestFit="1" customWidth="1"/>
    <col min="12555" max="12555" width="19.33203125" style="7" bestFit="1" customWidth="1"/>
    <col min="12556" max="12556" width="9.44140625" style="7" customWidth="1"/>
    <col min="12557" max="12557" width="14.33203125" style="7" customWidth="1"/>
    <col min="12558" max="12558" width="14.5546875" style="7" customWidth="1"/>
    <col min="12559" max="12806" width="9.6640625" style="7"/>
    <col min="12807" max="12807" width="12" style="7" bestFit="1" customWidth="1"/>
    <col min="12808" max="12808" width="11.109375" style="7" bestFit="1" customWidth="1"/>
    <col min="12809" max="12809" width="11.33203125" style="7" bestFit="1" customWidth="1"/>
    <col min="12810" max="12810" width="13.88671875" style="7" bestFit="1" customWidth="1"/>
    <col min="12811" max="12811" width="19.33203125" style="7" bestFit="1" customWidth="1"/>
    <col min="12812" max="12812" width="9.44140625" style="7" customWidth="1"/>
    <col min="12813" max="12813" width="14.33203125" style="7" customWidth="1"/>
    <col min="12814" max="12814" width="14.5546875" style="7" customWidth="1"/>
    <col min="12815" max="13062" width="9.6640625" style="7"/>
    <col min="13063" max="13063" width="12" style="7" bestFit="1" customWidth="1"/>
    <col min="13064" max="13064" width="11.109375" style="7" bestFit="1" customWidth="1"/>
    <col min="13065" max="13065" width="11.33203125" style="7" bestFit="1" customWidth="1"/>
    <col min="13066" max="13066" width="13.88671875" style="7" bestFit="1" customWidth="1"/>
    <col min="13067" max="13067" width="19.33203125" style="7" bestFit="1" customWidth="1"/>
    <col min="13068" max="13068" width="9.44140625" style="7" customWidth="1"/>
    <col min="13069" max="13069" width="14.33203125" style="7" customWidth="1"/>
    <col min="13070" max="13070" width="14.5546875" style="7" customWidth="1"/>
    <col min="13071" max="13318" width="9.6640625" style="7"/>
    <col min="13319" max="13319" width="12" style="7" bestFit="1" customWidth="1"/>
    <col min="13320" max="13320" width="11.109375" style="7" bestFit="1" customWidth="1"/>
    <col min="13321" max="13321" width="11.33203125" style="7" bestFit="1" customWidth="1"/>
    <col min="13322" max="13322" width="13.88671875" style="7" bestFit="1" customWidth="1"/>
    <col min="13323" max="13323" width="19.33203125" style="7" bestFit="1" customWidth="1"/>
    <col min="13324" max="13324" width="9.44140625" style="7" customWidth="1"/>
    <col min="13325" max="13325" width="14.33203125" style="7" customWidth="1"/>
    <col min="13326" max="13326" width="14.5546875" style="7" customWidth="1"/>
    <col min="13327" max="13574" width="9.6640625" style="7"/>
    <col min="13575" max="13575" width="12" style="7" bestFit="1" customWidth="1"/>
    <col min="13576" max="13576" width="11.109375" style="7" bestFit="1" customWidth="1"/>
    <col min="13577" max="13577" width="11.33203125" style="7" bestFit="1" customWidth="1"/>
    <col min="13578" max="13578" width="13.88671875" style="7" bestFit="1" customWidth="1"/>
    <col min="13579" max="13579" width="19.33203125" style="7" bestFit="1" customWidth="1"/>
    <col min="13580" max="13580" width="9.44140625" style="7" customWidth="1"/>
    <col min="13581" max="13581" width="14.33203125" style="7" customWidth="1"/>
    <col min="13582" max="13582" width="14.5546875" style="7" customWidth="1"/>
    <col min="13583" max="13830" width="9.6640625" style="7"/>
    <col min="13831" max="13831" width="12" style="7" bestFit="1" customWidth="1"/>
    <col min="13832" max="13832" width="11.109375" style="7" bestFit="1" customWidth="1"/>
    <col min="13833" max="13833" width="11.33203125" style="7" bestFit="1" customWidth="1"/>
    <col min="13834" max="13834" width="13.88671875" style="7" bestFit="1" customWidth="1"/>
    <col min="13835" max="13835" width="19.33203125" style="7" bestFit="1" customWidth="1"/>
    <col min="13836" max="13836" width="9.44140625" style="7" customWidth="1"/>
    <col min="13837" max="13837" width="14.33203125" style="7" customWidth="1"/>
    <col min="13838" max="13838" width="14.5546875" style="7" customWidth="1"/>
    <col min="13839" max="14086" width="9.6640625" style="7"/>
    <col min="14087" max="14087" width="12" style="7" bestFit="1" customWidth="1"/>
    <col min="14088" max="14088" width="11.109375" style="7" bestFit="1" customWidth="1"/>
    <col min="14089" max="14089" width="11.33203125" style="7" bestFit="1" customWidth="1"/>
    <col min="14090" max="14090" width="13.88671875" style="7" bestFit="1" customWidth="1"/>
    <col min="14091" max="14091" width="19.33203125" style="7" bestFit="1" customWidth="1"/>
    <col min="14092" max="14092" width="9.44140625" style="7" customWidth="1"/>
    <col min="14093" max="14093" width="14.33203125" style="7" customWidth="1"/>
    <col min="14094" max="14094" width="14.5546875" style="7" customWidth="1"/>
    <col min="14095" max="14342" width="9.6640625" style="7"/>
    <col min="14343" max="14343" width="12" style="7" bestFit="1" customWidth="1"/>
    <col min="14344" max="14344" width="11.109375" style="7" bestFit="1" customWidth="1"/>
    <col min="14345" max="14345" width="11.33203125" style="7" bestFit="1" customWidth="1"/>
    <col min="14346" max="14346" width="13.88671875" style="7" bestFit="1" customWidth="1"/>
    <col min="14347" max="14347" width="19.33203125" style="7" bestFit="1" customWidth="1"/>
    <col min="14348" max="14348" width="9.44140625" style="7" customWidth="1"/>
    <col min="14349" max="14349" width="14.33203125" style="7" customWidth="1"/>
    <col min="14350" max="14350" width="14.5546875" style="7" customWidth="1"/>
    <col min="14351" max="14598" width="9.6640625" style="7"/>
    <col min="14599" max="14599" width="12" style="7" bestFit="1" customWidth="1"/>
    <col min="14600" max="14600" width="11.109375" style="7" bestFit="1" customWidth="1"/>
    <col min="14601" max="14601" width="11.33203125" style="7" bestFit="1" customWidth="1"/>
    <col min="14602" max="14602" width="13.88671875" style="7" bestFit="1" customWidth="1"/>
    <col min="14603" max="14603" width="19.33203125" style="7" bestFit="1" customWidth="1"/>
    <col min="14604" max="14604" width="9.44140625" style="7" customWidth="1"/>
    <col min="14605" max="14605" width="14.33203125" style="7" customWidth="1"/>
    <col min="14606" max="14606" width="14.5546875" style="7" customWidth="1"/>
    <col min="14607" max="14854" width="9.6640625" style="7"/>
    <col min="14855" max="14855" width="12" style="7" bestFit="1" customWidth="1"/>
    <col min="14856" max="14856" width="11.109375" style="7" bestFit="1" customWidth="1"/>
    <col min="14857" max="14857" width="11.33203125" style="7" bestFit="1" customWidth="1"/>
    <col min="14858" max="14858" width="13.88671875" style="7" bestFit="1" customWidth="1"/>
    <col min="14859" max="14859" width="19.33203125" style="7" bestFit="1" customWidth="1"/>
    <col min="14860" max="14860" width="9.44140625" style="7" customWidth="1"/>
    <col min="14861" max="14861" width="14.33203125" style="7" customWidth="1"/>
    <col min="14862" max="14862" width="14.5546875" style="7" customWidth="1"/>
    <col min="14863" max="15110" width="9.6640625" style="7"/>
    <col min="15111" max="15111" width="12" style="7" bestFit="1" customWidth="1"/>
    <col min="15112" max="15112" width="11.109375" style="7" bestFit="1" customWidth="1"/>
    <col min="15113" max="15113" width="11.33203125" style="7" bestFit="1" customWidth="1"/>
    <col min="15114" max="15114" width="13.88671875" style="7" bestFit="1" customWidth="1"/>
    <col min="15115" max="15115" width="19.33203125" style="7" bestFit="1" customWidth="1"/>
    <col min="15116" max="15116" width="9.44140625" style="7" customWidth="1"/>
    <col min="15117" max="15117" width="14.33203125" style="7" customWidth="1"/>
    <col min="15118" max="15118" width="14.5546875" style="7" customWidth="1"/>
    <col min="15119" max="15366" width="9.6640625" style="7"/>
    <col min="15367" max="15367" width="12" style="7" bestFit="1" customWidth="1"/>
    <col min="15368" max="15368" width="11.109375" style="7" bestFit="1" customWidth="1"/>
    <col min="15369" max="15369" width="11.33203125" style="7" bestFit="1" customWidth="1"/>
    <col min="15370" max="15370" width="13.88671875" style="7" bestFit="1" customWidth="1"/>
    <col min="15371" max="15371" width="19.33203125" style="7" bestFit="1" customWidth="1"/>
    <col min="15372" max="15372" width="9.44140625" style="7" customWidth="1"/>
    <col min="15373" max="15373" width="14.33203125" style="7" customWidth="1"/>
    <col min="15374" max="15374" width="14.5546875" style="7" customWidth="1"/>
    <col min="15375" max="15622" width="9.6640625" style="7"/>
    <col min="15623" max="15623" width="12" style="7" bestFit="1" customWidth="1"/>
    <col min="15624" max="15624" width="11.109375" style="7" bestFit="1" customWidth="1"/>
    <col min="15625" max="15625" width="11.33203125" style="7" bestFit="1" customWidth="1"/>
    <col min="15626" max="15626" width="13.88671875" style="7" bestFit="1" customWidth="1"/>
    <col min="15627" max="15627" width="19.33203125" style="7" bestFit="1" customWidth="1"/>
    <col min="15628" max="15628" width="9.44140625" style="7" customWidth="1"/>
    <col min="15629" max="15629" width="14.33203125" style="7" customWidth="1"/>
    <col min="15630" max="15630" width="14.5546875" style="7" customWidth="1"/>
    <col min="15631" max="15878" width="9.6640625" style="7"/>
    <col min="15879" max="15879" width="12" style="7" bestFit="1" customWidth="1"/>
    <col min="15880" max="15880" width="11.109375" style="7" bestFit="1" customWidth="1"/>
    <col min="15881" max="15881" width="11.33203125" style="7" bestFit="1" customWidth="1"/>
    <col min="15882" max="15882" width="13.88671875" style="7" bestFit="1" customWidth="1"/>
    <col min="15883" max="15883" width="19.33203125" style="7" bestFit="1" customWidth="1"/>
    <col min="15884" max="15884" width="9.44140625" style="7" customWidth="1"/>
    <col min="15885" max="15885" width="14.33203125" style="7" customWidth="1"/>
    <col min="15886" max="15886" width="14.5546875" style="7" customWidth="1"/>
    <col min="15887" max="16134" width="9.6640625" style="7"/>
    <col min="16135" max="16135" width="12" style="7" bestFit="1" customWidth="1"/>
    <col min="16136" max="16136" width="11.109375" style="7" bestFit="1" customWidth="1"/>
    <col min="16137" max="16137" width="11.33203125" style="7" bestFit="1" customWidth="1"/>
    <col min="16138" max="16138" width="13.88671875" style="7" bestFit="1" customWidth="1"/>
    <col min="16139" max="16139" width="19.33203125" style="7" bestFit="1" customWidth="1"/>
    <col min="16140" max="16140" width="9.44140625" style="7" customWidth="1"/>
    <col min="16141" max="16141" width="14.33203125" style="7" customWidth="1"/>
    <col min="16142" max="16142" width="14.5546875" style="7" customWidth="1"/>
    <col min="16143" max="16384" width="9.6640625" style="7"/>
  </cols>
  <sheetData>
    <row r="1" spans="1:15" s="5" customFormat="1" x14ac:dyDescent="0.3">
      <c r="A1" s="57" t="s">
        <v>13</v>
      </c>
      <c r="B1" s="4" t="s">
        <v>14</v>
      </c>
      <c r="C1" s="4" t="s">
        <v>15</v>
      </c>
      <c r="D1" s="5" t="s">
        <v>16</v>
      </c>
      <c r="E1" s="5" t="s">
        <v>17</v>
      </c>
      <c r="F1" s="5" t="s">
        <v>18</v>
      </c>
      <c r="G1" s="4" t="s">
        <v>19</v>
      </c>
      <c r="H1" s="5" t="s">
        <v>115</v>
      </c>
      <c r="I1" s="5" t="s">
        <v>116</v>
      </c>
      <c r="J1" s="5" t="s">
        <v>120</v>
      </c>
      <c r="K1" s="5" t="s">
        <v>54</v>
      </c>
      <c r="L1" s="5" t="s">
        <v>122</v>
      </c>
      <c r="M1" s="5" t="s">
        <v>120</v>
      </c>
    </row>
    <row r="2" spans="1:15" x14ac:dyDescent="0.3">
      <c r="A2" s="4" t="s">
        <v>20</v>
      </c>
      <c r="B2" s="6">
        <v>2</v>
      </c>
      <c r="C2" s="4" t="s">
        <v>21</v>
      </c>
      <c r="D2" s="5" t="s">
        <v>7</v>
      </c>
      <c r="E2" s="5" t="s">
        <v>7</v>
      </c>
      <c r="F2" s="5" t="s">
        <v>7</v>
      </c>
      <c r="G2" s="6">
        <v>1825</v>
      </c>
      <c r="H2" t="e">
        <v>#N/A</v>
      </c>
      <c r="I2"/>
      <c r="J2"/>
      <c r="K2" t="e">
        <v>#N/A</v>
      </c>
      <c r="L2"/>
      <c r="M2"/>
      <c r="N2"/>
    </row>
    <row r="3" spans="1:15" x14ac:dyDescent="0.3">
      <c r="A3" s="4" t="s">
        <v>20</v>
      </c>
      <c r="B3" s="6">
        <v>3</v>
      </c>
      <c r="C3" s="4" t="s">
        <v>22</v>
      </c>
      <c r="D3" s="5" t="s">
        <v>5</v>
      </c>
      <c r="E3" s="5" t="s">
        <v>5</v>
      </c>
      <c r="F3" s="5" t="s">
        <v>5</v>
      </c>
      <c r="G3" s="6">
        <v>1257</v>
      </c>
      <c r="H3" t="e">
        <v>#N/A</v>
      </c>
      <c r="I3"/>
      <c r="J3"/>
      <c r="K3" s="59">
        <f>G2</f>
        <v>1825</v>
      </c>
      <c r="L3" s="59">
        <f>ABS(G3-K3)</f>
        <v>568</v>
      </c>
      <c r="M3" s="61">
        <f>(L3/G3)</f>
        <v>0.45186953062848051</v>
      </c>
      <c r="N3" s="59"/>
    </row>
    <row r="4" spans="1:15" x14ac:dyDescent="0.3">
      <c r="A4" s="4" t="s">
        <v>20</v>
      </c>
      <c r="B4" s="6">
        <v>4</v>
      </c>
      <c r="C4" s="4" t="s">
        <v>23</v>
      </c>
      <c r="D4" s="5" t="s">
        <v>5</v>
      </c>
      <c r="E4" s="5" t="s">
        <v>5</v>
      </c>
      <c r="F4" s="5" t="s">
        <v>5</v>
      </c>
      <c r="G4" s="6">
        <v>969</v>
      </c>
      <c r="H4" t="e">
        <v>#N/A</v>
      </c>
      <c r="I4"/>
      <c r="J4"/>
      <c r="K4" s="59">
        <f>0.1*G3+0.9*K3</f>
        <v>1768.2</v>
      </c>
      <c r="L4" s="59">
        <f t="shared" ref="L4:L67" si="0">ABS(G4-K4)</f>
        <v>799.2</v>
      </c>
      <c r="M4" s="61">
        <f t="shared" ref="M4:M67" si="1">(L4/G4)</f>
        <v>0.82476780185758514</v>
      </c>
      <c r="N4" s="59"/>
    </row>
    <row r="5" spans="1:15" x14ac:dyDescent="0.3">
      <c r="A5" s="4" t="s">
        <v>20</v>
      </c>
      <c r="B5" s="6">
        <v>5</v>
      </c>
      <c r="C5" s="4" t="s">
        <v>24</v>
      </c>
      <c r="D5" s="5" t="s">
        <v>7</v>
      </c>
      <c r="E5" s="5" t="s">
        <v>5</v>
      </c>
      <c r="F5" s="5" t="s">
        <v>5</v>
      </c>
      <c r="G5" s="6">
        <v>1672</v>
      </c>
      <c r="H5" t="e">
        <v>#N/A</v>
      </c>
      <c r="I5"/>
      <c r="J5"/>
      <c r="K5">
        <f>0.1*G4+0.9*K4</f>
        <v>1688.2800000000002</v>
      </c>
      <c r="L5" s="59">
        <f t="shared" si="0"/>
        <v>16.2800000000002</v>
      </c>
      <c r="M5" s="61">
        <f t="shared" si="1"/>
        <v>9.736842105263278E-3</v>
      </c>
      <c r="N5"/>
      <c r="O5"/>
    </row>
    <row r="6" spans="1:15" x14ac:dyDescent="0.3">
      <c r="A6" s="4" t="s">
        <v>20</v>
      </c>
      <c r="B6" s="6">
        <v>8</v>
      </c>
      <c r="C6" s="4" t="s">
        <v>25</v>
      </c>
      <c r="D6" s="5" t="s">
        <v>5</v>
      </c>
      <c r="E6" s="5" t="s">
        <v>5</v>
      </c>
      <c r="F6" s="5" t="s">
        <v>5</v>
      </c>
      <c r="G6" s="6">
        <v>1098</v>
      </c>
      <c r="H6" s="59">
        <f>AVERAGE(G2:G6)</f>
        <v>1364.2</v>
      </c>
      <c r="I6" s="59">
        <f>ABS(G6-H6)</f>
        <v>266.20000000000005</v>
      </c>
      <c r="J6" s="61">
        <f>(I6/G6)</f>
        <v>0.24244080145719493</v>
      </c>
      <c r="K6">
        <f>0.1*G5+0.9*K5</f>
        <v>1686.6520000000003</v>
      </c>
      <c r="L6" s="59">
        <f t="shared" si="0"/>
        <v>588.65200000000027</v>
      </c>
      <c r="M6" s="61">
        <f t="shared" si="1"/>
        <v>0.53611293260473614</v>
      </c>
      <c r="N6"/>
      <c r="O6"/>
    </row>
    <row r="7" spans="1:15" x14ac:dyDescent="0.3">
      <c r="A7" s="4" t="s">
        <v>20</v>
      </c>
      <c r="B7" s="6">
        <v>9</v>
      </c>
      <c r="C7" s="4" t="s">
        <v>21</v>
      </c>
      <c r="D7" s="5" t="s">
        <v>5</v>
      </c>
      <c r="E7" s="5" t="s">
        <v>5</v>
      </c>
      <c r="F7" s="5" t="s">
        <v>5</v>
      </c>
      <c r="G7" s="6">
        <v>691</v>
      </c>
      <c r="H7" s="59">
        <f>AVERAGE(G3:G7)</f>
        <v>1137.4000000000001</v>
      </c>
      <c r="I7" s="59">
        <f t="shared" ref="I7:I70" si="2">ABS(G7-H7)</f>
        <v>446.40000000000009</v>
      </c>
      <c r="J7" s="61">
        <f t="shared" ref="J7:J70" si="3">(I7/G7)</f>
        <v>0.64602026049204064</v>
      </c>
      <c r="K7">
        <f>0.1*G6+0.9*K6</f>
        <v>1627.7868000000003</v>
      </c>
      <c r="L7" s="59">
        <f t="shared" si="0"/>
        <v>936.78680000000031</v>
      </c>
      <c r="M7" s="61">
        <f t="shared" si="1"/>
        <v>1.355697250361795</v>
      </c>
      <c r="N7"/>
      <c r="O7"/>
    </row>
    <row r="8" spans="1:15" x14ac:dyDescent="0.3">
      <c r="A8" s="4" t="s">
        <v>20</v>
      </c>
      <c r="B8" s="6">
        <v>10</v>
      </c>
      <c r="C8" s="4" t="s">
        <v>22</v>
      </c>
      <c r="D8" s="5" t="s">
        <v>5</v>
      </c>
      <c r="E8" s="5" t="s">
        <v>5</v>
      </c>
      <c r="F8" s="5" t="s">
        <v>5</v>
      </c>
      <c r="G8" s="6">
        <v>672</v>
      </c>
      <c r="H8" s="59">
        <f t="shared" ref="H6:H69" si="4">AVERAGE(G4:G8)</f>
        <v>1020.4</v>
      </c>
      <c r="I8" s="59">
        <f t="shared" si="2"/>
        <v>348.4</v>
      </c>
      <c r="J8" s="61">
        <f t="shared" si="3"/>
        <v>0.51845238095238089</v>
      </c>
      <c r="K8">
        <f>0.1*G7+0.9*K7</f>
        <v>1534.1081200000003</v>
      </c>
      <c r="L8" s="59">
        <f t="shared" si="0"/>
        <v>862.10812000000033</v>
      </c>
      <c r="M8" s="61">
        <f t="shared" si="1"/>
        <v>1.2828989880952386</v>
      </c>
      <c r="N8"/>
      <c r="O8"/>
    </row>
    <row r="9" spans="1:15" x14ac:dyDescent="0.3">
      <c r="A9" s="4" t="s">
        <v>20</v>
      </c>
      <c r="B9" s="6">
        <v>11</v>
      </c>
      <c r="C9" s="4" t="s">
        <v>23</v>
      </c>
      <c r="D9" s="5" t="s">
        <v>5</v>
      </c>
      <c r="E9" s="5" t="s">
        <v>5</v>
      </c>
      <c r="F9" s="5" t="s">
        <v>5</v>
      </c>
      <c r="G9" s="6">
        <v>754</v>
      </c>
      <c r="H9" s="59">
        <f t="shared" si="4"/>
        <v>977.4</v>
      </c>
      <c r="I9" s="59">
        <f t="shared" si="2"/>
        <v>223.39999999999998</v>
      </c>
      <c r="J9" s="61">
        <f t="shared" si="3"/>
        <v>0.29628647214854109</v>
      </c>
      <c r="K9">
        <f>0.1*G8+0.9*K8</f>
        <v>1447.8973080000003</v>
      </c>
      <c r="L9" s="59">
        <f t="shared" si="0"/>
        <v>693.89730800000029</v>
      </c>
      <c r="M9" s="61">
        <f t="shared" si="1"/>
        <v>0.92028820689655211</v>
      </c>
      <c r="N9"/>
      <c r="O9" s="59"/>
    </row>
    <row r="10" spans="1:15" x14ac:dyDescent="0.3">
      <c r="A10" s="4" t="s">
        <v>20</v>
      </c>
      <c r="B10" s="6">
        <v>12</v>
      </c>
      <c r="C10" s="4" t="s">
        <v>24</v>
      </c>
      <c r="D10" s="5" t="s">
        <v>5</v>
      </c>
      <c r="E10" s="5" t="s">
        <v>5</v>
      </c>
      <c r="F10" s="5" t="s">
        <v>5</v>
      </c>
      <c r="G10" s="6">
        <v>972</v>
      </c>
      <c r="H10" s="59">
        <f t="shared" si="4"/>
        <v>837.4</v>
      </c>
      <c r="I10" s="59">
        <f t="shared" si="2"/>
        <v>134.60000000000002</v>
      </c>
      <c r="J10" s="61">
        <f t="shared" si="3"/>
        <v>0.13847736625514406</v>
      </c>
      <c r="K10">
        <f>0.1*G9+0.9*K9</f>
        <v>1378.5075772000005</v>
      </c>
      <c r="L10" s="59">
        <f t="shared" si="0"/>
        <v>406.50757720000047</v>
      </c>
      <c r="M10" s="61">
        <f t="shared" si="1"/>
        <v>0.41821767201646137</v>
      </c>
      <c r="N10"/>
      <c r="O10" s="59"/>
    </row>
    <row r="11" spans="1:15" x14ac:dyDescent="0.3">
      <c r="A11" s="4" t="s">
        <v>20</v>
      </c>
      <c r="B11" s="6">
        <v>15</v>
      </c>
      <c r="C11" s="4" t="s">
        <v>25</v>
      </c>
      <c r="D11" s="5" t="s">
        <v>5</v>
      </c>
      <c r="E11" s="5" t="s">
        <v>5</v>
      </c>
      <c r="F11" s="5" t="s">
        <v>5</v>
      </c>
      <c r="G11" s="6">
        <v>816</v>
      </c>
      <c r="H11" s="59">
        <f t="shared" si="4"/>
        <v>781</v>
      </c>
      <c r="I11" s="59">
        <f t="shared" si="2"/>
        <v>35</v>
      </c>
      <c r="J11" s="61">
        <f t="shared" si="3"/>
        <v>4.2892156862745098E-2</v>
      </c>
      <c r="K11">
        <f>0.1*G10+0.9*K10</f>
        <v>1337.8568194800005</v>
      </c>
      <c r="L11" s="59">
        <f t="shared" si="0"/>
        <v>521.85681948000047</v>
      </c>
      <c r="M11" s="61">
        <f t="shared" si="1"/>
        <v>0.6395304160294123</v>
      </c>
      <c r="N11"/>
      <c r="O11" s="59"/>
    </row>
    <row r="12" spans="1:15" x14ac:dyDescent="0.3">
      <c r="A12" s="4" t="s">
        <v>20</v>
      </c>
      <c r="B12" s="6">
        <v>16</v>
      </c>
      <c r="C12" s="4" t="s">
        <v>21</v>
      </c>
      <c r="D12" s="5" t="s">
        <v>5</v>
      </c>
      <c r="E12" s="5" t="s">
        <v>5</v>
      </c>
      <c r="F12" s="5" t="s">
        <v>5</v>
      </c>
      <c r="G12" s="6">
        <v>717</v>
      </c>
      <c r="H12" s="59">
        <f t="shared" si="4"/>
        <v>786.2</v>
      </c>
      <c r="I12" s="59">
        <f t="shared" si="2"/>
        <v>69.200000000000045</v>
      </c>
      <c r="J12" s="61">
        <f t="shared" si="3"/>
        <v>9.6513249651325031E-2</v>
      </c>
      <c r="K12">
        <f>0.1*G11+0.9*K11</f>
        <v>1285.6711375320003</v>
      </c>
      <c r="L12" s="59">
        <f t="shared" si="0"/>
        <v>568.67113753200033</v>
      </c>
      <c r="M12" s="61">
        <f t="shared" si="1"/>
        <v>0.79312571482845229</v>
      </c>
      <c r="N12"/>
      <c r="O12" s="59"/>
    </row>
    <row r="13" spans="1:15" x14ac:dyDescent="0.3">
      <c r="A13" s="4" t="s">
        <v>20</v>
      </c>
      <c r="B13" s="6">
        <v>17</v>
      </c>
      <c r="C13" s="4" t="s">
        <v>22</v>
      </c>
      <c r="D13" s="5" t="s">
        <v>5</v>
      </c>
      <c r="E13" s="5" t="s">
        <v>5</v>
      </c>
      <c r="F13" s="5" t="s">
        <v>5</v>
      </c>
      <c r="G13" s="6">
        <v>728</v>
      </c>
      <c r="H13" s="59">
        <f t="shared" si="4"/>
        <v>797.4</v>
      </c>
      <c r="I13" s="59">
        <f t="shared" si="2"/>
        <v>69.399999999999977</v>
      </c>
      <c r="J13" s="61">
        <f t="shared" si="3"/>
        <v>9.5329670329670296E-2</v>
      </c>
      <c r="K13">
        <f>0.1*G12+0.9*K12</f>
        <v>1228.8040237788005</v>
      </c>
      <c r="L13" s="59">
        <f t="shared" si="0"/>
        <v>500.80402377880046</v>
      </c>
      <c r="M13" s="61">
        <f t="shared" si="1"/>
        <v>0.68791761508076987</v>
      </c>
      <c r="N13"/>
      <c r="O13" s="59"/>
    </row>
    <row r="14" spans="1:15" x14ac:dyDescent="0.3">
      <c r="A14" s="4" t="s">
        <v>20</v>
      </c>
      <c r="B14" s="6">
        <v>18</v>
      </c>
      <c r="C14" s="4" t="s">
        <v>23</v>
      </c>
      <c r="D14" s="5" t="s">
        <v>5</v>
      </c>
      <c r="E14" s="5" t="s">
        <v>5</v>
      </c>
      <c r="F14" s="5" t="s">
        <v>5</v>
      </c>
      <c r="G14" s="6">
        <v>711</v>
      </c>
      <c r="H14" s="59">
        <f t="shared" si="4"/>
        <v>788.8</v>
      </c>
      <c r="I14" s="59">
        <f t="shared" si="2"/>
        <v>77.799999999999955</v>
      </c>
      <c r="J14" s="61">
        <f t="shared" si="3"/>
        <v>0.10942334739803088</v>
      </c>
      <c r="K14">
        <f>0.1*G13+0.9*K13</f>
        <v>1178.7236214009204</v>
      </c>
      <c r="L14" s="59">
        <f t="shared" si="0"/>
        <v>467.72362140092036</v>
      </c>
      <c r="M14" s="61">
        <f t="shared" si="1"/>
        <v>0.65783912995910032</v>
      </c>
      <c r="N14"/>
      <c r="O14" s="59"/>
    </row>
    <row r="15" spans="1:15" x14ac:dyDescent="0.3">
      <c r="A15" s="4" t="s">
        <v>20</v>
      </c>
      <c r="B15" s="6">
        <v>19</v>
      </c>
      <c r="C15" s="4" t="s">
        <v>24</v>
      </c>
      <c r="D15" s="5" t="s">
        <v>7</v>
      </c>
      <c r="E15" s="5" t="s">
        <v>5</v>
      </c>
      <c r="F15" s="5" t="s">
        <v>5</v>
      </c>
      <c r="G15" s="6">
        <v>1545</v>
      </c>
      <c r="H15" s="59">
        <f t="shared" si="4"/>
        <v>903.4</v>
      </c>
      <c r="I15" s="59">
        <f t="shared" si="2"/>
        <v>641.6</v>
      </c>
      <c r="J15" s="61">
        <f t="shared" si="3"/>
        <v>0.4152750809061489</v>
      </c>
      <c r="K15">
        <f>0.1*G14+0.9*K14</f>
        <v>1131.9512592608282</v>
      </c>
      <c r="L15" s="59">
        <f t="shared" si="0"/>
        <v>413.04874073917176</v>
      </c>
      <c r="M15" s="61">
        <f t="shared" si="1"/>
        <v>0.26734546326159986</v>
      </c>
      <c r="N15"/>
      <c r="O15" s="59"/>
    </row>
    <row r="16" spans="1:15" x14ac:dyDescent="0.3">
      <c r="A16" s="4" t="s">
        <v>20</v>
      </c>
      <c r="B16" s="6">
        <v>22</v>
      </c>
      <c r="C16" s="4" t="s">
        <v>25</v>
      </c>
      <c r="D16" s="5" t="s">
        <v>5</v>
      </c>
      <c r="E16" s="5" t="s">
        <v>5</v>
      </c>
      <c r="F16" s="5" t="s">
        <v>5</v>
      </c>
      <c r="G16" s="6">
        <v>873</v>
      </c>
      <c r="H16" s="59">
        <f t="shared" si="4"/>
        <v>914.8</v>
      </c>
      <c r="I16" s="59">
        <f t="shared" si="2"/>
        <v>41.799999999999955</v>
      </c>
      <c r="J16" s="61">
        <f t="shared" si="3"/>
        <v>4.788087056128288E-2</v>
      </c>
      <c r="K16">
        <f>0.1*G15+0.9*K15</f>
        <v>1173.2561333347453</v>
      </c>
      <c r="L16" s="59">
        <f t="shared" si="0"/>
        <v>300.2561333347453</v>
      </c>
      <c r="M16" s="61">
        <f t="shared" si="1"/>
        <v>0.34393600611081937</v>
      </c>
      <c r="N16"/>
      <c r="O16" s="59"/>
    </row>
    <row r="17" spans="1:15" x14ac:dyDescent="0.3">
      <c r="A17" s="4" t="s">
        <v>20</v>
      </c>
      <c r="B17" s="6">
        <v>23</v>
      </c>
      <c r="C17" s="4" t="s">
        <v>21</v>
      </c>
      <c r="D17" s="5" t="s">
        <v>5</v>
      </c>
      <c r="E17" s="5" t="s">
        <v>5</v>
      </c>
      <c r="F17" s="5" t="s">
        <v>5</v>
      </c>
      <c r="G17" s="6">
        <v>713</v>
      </c>
      <c r="H17" s="59">
        <f t="shared" si="4"/>
        <v>914</v>
      </c>
      <c r="I17" s="59">
        <f t="shared" si="2"/>
        <v>201</v>
      </c>
      <c r="J17" s="61">
        <f t="shared" si="3"/>
        <v>0.28190743338008417</v>
      </c>
      <c r="K17">
        <f>0.1*G16+0.9*K16</f>
        <v>1143.2305200012709</v>
      </c>
      <c r="L17" s="59">
        <f t="shared" si="0"/>
        <v>430.23052000127086</v>
      </c>
      <c r="M17" s="61">
        <f t="shared" si="1"/>
        <v>0.60340886395690163</v>
      </c>
      <c r="N17"/>
      <c r="O17" s="59"/>
    </row>
    <row r="18" spans="1:15" x14ac:dyDescent="0.3">
      <c r="A18" s="4" t="s">
        <v>20</v>
      </c>
      <c r="B18" s="6">
        <v>24</v>
      </c>
      <c r="C18" s="4" t="s">
        <v>22</v>
      </c>
      <c r="D18" s="5" t="s">
        <v>5</v>
      </c>
      <c r="E18" s="5" t="s">
        <v>5</v>
      </c>
      <c r="F18" s="5" t="s">
        <v>5</v>
      </c>
      <c r="G18" s="6">
        <v>626</v>
      </c>
      <c r="H18" s="59">
        <f t="shared" si="4"/>
        <v>893.6</v>
      </c>
      <c r="I18" s="59">
        <f t="shared" si="2"/>
        <v>267.60000000000002</v>
      </c>
      <c r="J18" s="61">
        <f t="shared" si="3"/>
        <v>0.42747603833865816</v>
      </c>
      <c r="K18">
        <f>0.1*G17+0.9*K17</f>
        <v>1100.2074680011438</v>
      </c>
      <c r="L18" s="59">
        <f t="shared" si="0"/>
        <v>474.20746800114375</v>
      </c>
      <c r="M18" s="61">
        <f t="shared" si="1"/>
        <v>0.75751991693473442</v>
      </c>
      <c r="N18"/>
      <c r="O18" s="59"/>
    </row>
    <row r="19" spans="1:15" x14ac:dyDescent="0.3">
      <c r="A19" s="4" t="s">
        <v>20</v>
      </c>
      <c r="B19" s="6">
        <v>25</v>
      </c>
      <c r="C19" s="4" t="s">
        <v>23</v>
      </c>
      <c r="D19" s="5" t="s">
        <v>5</v>
      </c>
      <c r="E19" s="5" t="s">
        <v>5</v>
      </c>
      <c r="F19" s="5" t="s">
        <v>5</v>
      </c>
      <c r="G19" s="6">
        <v>653</v>
      </c>
      <c r="H19" s="59">
        <f t="shared" si="4"/>
        <v>882</v>
      </c>
      <c r="I19" s="59">
        <f t="shared" si="2"/>
        <v>229</v>
      </c>
      <c r="J19" s="61">
        <f t="shared" si="3"/>
        <v>0.35068912710566613</v>
      </c>
      <c r="K19">
        <f>0.1*G18+0.9*K18</f>
        <v>1052.7867212010294</v>
      </c>
      <c r="L19" s="59">
        <f t="shared" si="0"/>
        <v>399.78672120102942</v>
      </c>
      <c r="M19" s="61">
        <f t="shared" si="1"/>
        <v>0.61223081347783981</v>
      </c>
      <c r="N19"/>
      <c r="O19" s="59"/>
    </row>
    <row r="20" spans="1:15" x14ac:dyDescent="0.3">
      <c r="A20" s="4" t="s">
        <v>20</v>
      </c>
      <c r="B20" s="6">
        <v>26</v>
      </c>
      <c r="C20" s="4" t="s">
        <v>24</v>
      </c>
      <c r="D20" s="5" t="s">
        <v>5</v>
      </c>
      <c r="E20" s="5" t="s">
        <v>5</v>
      </c>
      <c r="F20" s="5" t="s">
        <v>5</v>
      </c>
      <c r="G20" s="6">
        <v>1080</v>
      </c>
      <c r="H20" s="59">
        <f t="shared" si="4"/>
        <v>789</v>
      </c>
      <c r="I20" s="59">
        <f t="shared" si="2"/>
        <v>291</v>
      </c>
      <c r="J20" s="61">
        <f t="shared" si="3"/>
        <v>0.26944444444444443</v>
      </c>
      <c r="K20">
        <f>0.1*G19+0.9*K19</f>
        <v>1012.8080490809265</v>
      </c>
      <c r="L20" s="59">
        <f t="shared" si="0"/>
        <v>67.19195091907352</v>
      </c>
      <c r="M20" s="61">
        <f t="shared" si="1"/>
        <v>6.2214769369512521E-2</v>
      </c>
      <c r="N20"/>
      <c r="O20" s="59"/>
    </row>
    <row r="21" spans="1:15" x14ac:dyDescent="0.3">
      <c r="A21" s="4" t="s">
        <v>20</v>
      </c>
      <c r="B21" s="6">
        <v>29</v>
      </c>
      <c r="C21" s="4" t="s">
        <v>25</v>
      </c>
      <c r="D21" s="5" t="s">
        <v>5</v>
      </c>
      <c r="E21" s="5" t="s">
        <v>5</v>
      </c>
      <c r="F21" s="5" t="s">
        <v>5</v>
      </c>
      <c r="G21" s="6">
        <v>650</v>
      </c>
      <c r="H21" s="59">
        <f t="shared" si="4"/>
        <v>744.4</v>
      </c>
      <c r="I21" s="59">
        <f t="shared" si="2"/>
        <v>94.399999999999977</v>
      </c>
      <c r="J21" s="61">
        <f t="shared" si="3"/>
        <v>0.14523076923076919</v>
      </c>
      <c r="K21">
        <f>0.1*G20+0.9*K20</f>
        <v>1019.5272441728339</v>
      </c>
      <c r="L21" s="59">
        <f t="shared" si="0"/>
        <v>369.52724417283389</v>
      </c>
      <c r="M21" s="61">
        <f t="shared" si="1"/>
        <v>0.56850345257359058</v>
      </c>
      <c r="N21"/>
      <c r="O21" s="59"/>
    </row>
    <row r="22" spans="1:15" x14ac:dyDescent="0.3">
      <c r="A22" s="4" t="s">
        <v>20</v>
      </c>
      <c r="B22" s="6">
        <v>30</v>
      </c>
      <c r="C22" s="4" t="s">
        <v>21</v>
      </c>
      <c r="D22" s="5" t="s">
        <v>5</v>
      </c>
      <c r="E22" s="5" t="s">
        <v>5</v>
      </c>
      <c r="F22" s="5" t="s">
        <v>5</v>
      </c>
      <c r="G22" s="6">
        <v>644</v>
      </c>
      <c r="H22" s="59">
        <f t="shared" si="4"/>
        <v>730.6</v>
      </c>
      <c r="I22" s="59">
        <f t="shared" si="2"/>
        <v>86.600000000000023</v>
      </c>
      <c r="J22" s="61">
        <f t="shared" si="3"/>
        <v>0.13447204968944104</v>
      </c>
      <c r="K22">
        <f>0.1*G21+0.9*K21</f>
        <v>982.57451975555057</v>
      </c>
      <c r="L22" s="59">
        <f t="shared" si="0"/>
        <v>338.57451975555057</v>
      </c>
      <c r="M22" s="61">
        <f t="shared" si="1"/>
        <v>0.5257368319185568</v>
      </c>
      <c r="N22"/>
      <c r="O22" s="59"/>
    </row>
    <row r="23" spans="1:15" x14ac:dyDescent="0.3">
      <c r="A23" s="4" t="s">
        <v>20</v>
      </c>
      <c r="B23" s="6">
        <v>31</v>
      </c>
      <c r="C23" s="4" t="s">
        <v>22</v>
      </c>
      <c r="D23" s="5" t="s">
        <v>5</v>
      </c>
      <c r="E23" s="5" t="s">
        <v>5</v>
      </c>
      <c r="F23" s="5" t="s">
        <v>5</v>
      </c>
      <c r="G23" s="6">
        <v>803</v>
      </c>
      <c r="H23" s="59">
        <f t="shared" si="4"/>
        <v>766</v>
      </c>
      <c r="I23" s="59">
        <f t="shared" si="2"/>
        <v>37</v>
      </c>
      <c r="J23" s="61">
        <f t="shared" si="3"/>
        <v>4.6077210460772101E-2</v>
      </c>
      <c r="K23">
        <f>0.1*G22+0.9*K22</f>
        <v>948.71706777999555</v>
      </c>
      <c r="L23" s="59">
        <f t="shared" si="0"/>
        <v>145.71706777999555</v>
      </c>
      <c r="M23" s="61">
        <f t="shared" si="1"/>
        <v>0.18146583783312023</v>
      </c>
      <c r="N23"/>
      <c r="O23" s="59"/>
    </row>
    <row r="24" spans="1:15" x14ac:dyDescent="0.3">
      <c r="A24" s="4" t="s">
        <v>26</v>
      </c>
      <c r="B24" s="6">
        <v>1</v>
      </c>
      <c r="C24" s="4" t="s">
        <v>23</v>
      </c>
      <c r="D24" s="5" t="s">
        <v>5</v>
      </c>
      <c r="E24" s="5" t="s">
        <v>7</v>
      </c>
      <c r="F24" s="5" t="s">
        <v>5</v>
      </c>
      <c r="G24" s="6">
        <v>1282</v>
      </c>
      <c r="H24" s="59">
        <f t="shared" si="4"/>
        <v>891.8</v>
      </c>
      <c r="I24" s="59">
        <f t="shared" si="2"/>
        <v>390.20000000000005</v>
      </c>
      <c r="J24" s="61">
        <f t="shared" si="3"/>
        <v>0.30436817472698913</v>
      </c>
      <c r="K24">
        <f>0.1*G23+0.9*K23</f>
        <v>934.14536100199598</v>
      </c>
      <c r="L24" s="59">
        <f t="shared" si="0"/>
        <v>347.85463899800402</v>
      </c>
      <c r="M24" s="61">
        <f t="shared" si="1"/>
        <v>0.27133747191731983</v>
      </c>
      <c r="N24"/>
      <c r="O24" s="59"/>
    </row>
    <row r="25" spans="1:15" x14ac:dyDescent="0.3">
      <c r="A25" s="4" t="s">
        <v>26</v>
      </c>
      <c r="B25" s="6">
        <v>2</v>
      </c>
      <c r="C25" s="4" t="s">
        <v>24</v>
      </c>
      <c r="D25" s="5" t="s">
        <v>7</v>
      </c>
      <c r="E25" s="5" t="s">
        <v>5</v>
      </c>
      <c r="F25" s="5" t="s">
        <v>5</v>
      </c>
      <c r="G25" s="6">
        <v>2043</v>
      </c>
      <c r="H25" s="59">
        <f t="shared" si="4"/>
        <v>1084.4000000000001</v>
      </c>
      <c r="I25" s="59">
        <f t="shared" si="2"/>
        <v>958.59999999999991</v>
      </c>
      <c r="J25" s="61">
        <f t="shared" si="3"/>
        <v>0.46921194322075377</v>
      </c>
      <c r="K25">
        <f>0.1*G24+0.9*K24</f>
        <v>968.93082490179643</v>
      </c>
      <c r="L25" s="59">
        <f t="shared" si="0"/>
        <v>1074.0691750982037</v>
      </c>
      <c r="M25" s="61">
        <f t="shared" si="1"/>
        <v>0.52573136323945358</v>
      </c>
      <c r="N25"/>
      <c r="O25" s="59"/>
    </row>
    <row r="26" spans="1:15" x14ac:dyDescent="0.3">
      <c r="A26" s="4" t="s">
        <v>26</v>
      </c>
      <c r="B26" s="6">
        <v>5</v>
      </c>
      <c r="C26" s="4" t="s">
        <v>25</v>
      </c>
      <c r="D26" s="5" t="s">
        <v>5</v>
      </c>
      <c r="E26" s="5" t="s">
        <v>5</v>
      </c>
      <c r="F26" s="5" t="s">
        <v>5</v>
      </c>
      <c r="G26" s="6">
        <v>1146</v>
      </c>
      <c r="H26" s="59">
        <f t="shared" si="4"/>
        <v>1183.5999999999999</v>
      </c>
      <c r="I26" s="59">
        <f t="shared" si="2"/>
        <v>37.599999999999909</v>
      </c>
      <c r="J26" s="61">
        <f t="shared" si="3"/>
        <v>3.2809773123909168E-2</v>
      </c>
      <c r="K26">
        <f>0.1*G25+0.9*K25</f>
        <v>1076.3377424116168</v>
      </c>
      <c r="L26" s="59">
        <f t="shared" si="0"/>
        <v>69.662257588383227</v>
      </c>
      <c r="M26" s="61">
        <f t="shared" si="1"/>
        <v>6.0787310286547318E-2</v>
      </c>
      <c r="N26"/>
      <c r="O26" s="59"/>
    </row>
    <row r="27" spans="1:15" x14ac:dyDescent="0.3">
      <c r="A27" s="4" t="s">
        <v>26</v>
      </c>
      <c r="B27" s="6">
        <v>6</v>
      </c>
      <c r="C27" s="4" t="s">
        <v>21</v>
      </c>
      <c r="D27" s="5" t="s">
        <v>5</v>
      </c>
      <c r="E27" s="5" t="s">
        <v>5</v>
      </c>
      <c r="F27" s="5" t="s">
        <v>5</v>
      </c>
      <c r="G27" s="6">
        <v>740</v>
      </c>
      <c r="H27" s="59">
        <f t="shared" si="4"/>
        <v>1202.8</v>
      </c>
      <c r="I27" s="59">
        <f t="shared" si="2"/>
        <v>462.79999999999995</v>
      </c>
      <c r="J27" s="61">
        <f t="shared" si="3"/>
        <v>0.62540540540540535</v>
      </c>
      <c r="K27">
        <f>0.1*G26+0.9*K26</f>
        <v>1083.3039681704552</v>
      </c>
      <c r="L27" s="59">
        <f t="shared" si="0"/>
        <v>343.30396817045516</v>
      </c>
      <c r="M27" s="61">
        <f t="shared" si="1"/>
        <v>0.46392428131142588</v>
      </c>
      <c r="N27"/>
      <c r="O27" s="59"/>
    </row>
    <row r="28" spans="1:15" x14ac:dyDescent="0.3">
      <c r="A28" s="4" t="s">
        <v>26</v>
      </c>
      <c r="B28" s="6">
        <v>7</v>
      </c>
      <c r="C28" s="4" t="s">
        <v>22</v>
      </c>
      <c r="D28" s="5" t="s">
        <v>5</v>
      </c>
      <c r="E28" s="5" t="s">
        <v>5</v>
      </c>
      <c r="F28" s="5" t="s">
        <v>5</v>
      </c>
      <c r="G28" s="6">
        <v>698</v>
      </c>
      <c r="H28" s="59">
        <f t="shared" si="4"/>
        <v>1181.8</v>
      </c>
      <c r="I28" s="59">
        <f t="shared" si="2"/>
        <v>483.79999999999995</v>
      </c>
      <c r="J28" s="61">
        <f t="shared" si="3"/>
        <v>0.69312320916905434</v>
      </c>
      <c r="K28">
        <f>0.1*G27+0.9*K27</f>
        <v>1048.9735713534096</v>
      </c>
      <c r="L28" s="59">
        <f t="shared" si="0"/>
        <v>350.97357135340962</v>
      </c>
      <c r="M28" s="61">
        <f t="shared" si="1"/>
        <v>0.5028274661223634</v>
      </c>
      <c r="N28"/>
      <c r="O28" s="59"/>
    </row>
    <row r="29" spans="1:15" x14ac:dyDescent="0.3">
      <c r="A29" s="4" t="s">
        <v>26</v>
      </c>
      <c r="B29" s="6">
        <v>8</v>
      </c>
      <c r="C29" s="4" t="s">
        <v>23</v>
      </c>
      <c r="D29" s="5" t="s">
        <v>5</v>
      </c>
      <c r="E29" s="5" t="s">
        <v>5</v>
      </c>
      <c r="F29" s="5" t="s">
        <v>5</v>
      </c>
      <c r="G29" s="6">
        <v>695</v>
      </c>
      <c r="H29" s="59">
        <f t="shared" si="4"/>
        <v>1064.4000000000001</v>
      </c>
      <c r="I29" s="59">
        <f t="shared" si="2"/>
        <v>369.40000000000009</v>
      </c>
      <c r="J29" s="61">
        <f t="shared" si="3"/>
        <v>0.5315107913669066</v>
      </c>
      <c r="K29">
        <f>0.1*G28+0.9*K28</f>
        <v>1013.8762142180686</v>
      </c>
      <c r="L29" s="59">
        <f t="shared" si="0"/>
        <v>318.87621421806864</v>
      </c>
      <c r="M29" s="61">
        <f t="shared" si="1"/>
        <v>0.45881469671664554</v>
      </c>
      <c r="N29"/>
      <c r="O29" s="59"/>
    </row>
    <row r="30" spans="1:15" x14ac:dyDescent="0.3">
      <c r="A30" s="4" t="s">
        <v>26</v>
      </c>
      <c r="B30" s="6">
        <v>9</v>
      </c>
      <c r="C30" s="4" t="s">
        <v>24</v>
      </c>
      <c r="D30" s="5" t="s">
        <v>5</v>
      </c>
      <c r="E30" s="5" t="s">
        <v>5</v>
      </c>
      <c r="F30" s="5" t="s">
        <v>5</v>
      </c>
      <c r="G30" s="6">
        <v>1159</v>
      </c>
      <c r="H30" s="59">
        <f t="shared" si="4"/>
        <v>887.6</v>
      </c>
      <c r="I30" s="59">
        <f t="shared" si="2"/>
        <v>271.39999999999998</v>
      </c>
      <c r="J30" s="61">
        <f t="shared" si="3"/>
        <v>0.23416738567730799</v>
      </c>
      <c r="K30">
        <f>0.1*G29+0.9*K29</f>
        <v>981.98859279626174</v>
      </c>
      <c r="L30" s="59">
        <f t="shared" si="0"/>
        <v>177.01140720373826</v>
      </c>
      <c r="M30" s="61">
        <f t="shared" si="1"/>
        <v>0.15272770250538245</v>
      </c>
      <c r="N30"/>
      <c r="O30" s="59"/>
    </row>
    <row r="31" spans="1:15" x14ac:dyDescent="0.3">
      <c r="A31" s="4" t="s">
        <v>26</v>
      </c>
      <c r="B31" s="6">
        <v>12</v>
      </c>
      <c r="C31" s="4" t="s">
        <v>25</v>
      </c>
      <c r="D31" s="5" t="s">
        <v>5</v>
      </c>
      <c r="E31" s="5" t="s">
        <v>5</v>
      </c>
      <c r="F31" s="5" t="s">
        <v>5</v>
      </c>
      <c r="G31" s="6">
        <v>881</v>
      </c>
      <c r="H31" s="59">
        <f t="shared" si="4"/>
        <v>834.6</v>
      </c>
      <c r="I31" s="59">
        <f t="shared" si="2"/>
        <v>46.399999999999977</v>
      </c>
      <c r="J31" s="61">
        <f t="shared" si="3"/>
        <v>5.266742338251984E-2</v>
      </c>
      <c r="K31">
        <f>0.1*G30+0.9*K30</f>
        <v>999.68973351663556</v>
      </c>
      <c r="L31" s="59">
        <f t="shared" si="0"/>
        <v>118.68973351663556</v>
      </c>
      <c r="M31" s="61">
        <f t="shared" si="1"/>
        <v>0.13472160444567033</v>
      </c>
      <c r="N31"/>
      <c r="O31" s="59"/>
    </row>
    <row r="32" spans="1:15" x14ac:dyDescent="0.3">
      <c r="A32" s="4" t="s">
        <v>26</v>
      </c>
      <c r="B32" s="6">
        <v>13</v>
      </c>
      <c r="C32" s="4" t="s">
        <v>21</v>
      </c>
      <c r="D32" s="5" t="s">
        <v>5</v>
      </c>
      <c r="E32" s="5" t="s">
        <v>5</v>
      </c>
      <c r="F32" s="5" t="s">
        <v>5</v>
      </c>
      <c r="G32" s="6">
        <v>768</v>
      </c>
      <c r="H32" s="59">
        <f t="shared" si="4"/>
        <v>840.2</v>
      </c>
      <c r="I32" s="59">
        <f t="shared" si="2"/>
        <v>72.200000000000045</v>
      </c>
      <c r="J32" s="61">
        <f t="shared" si="3"/>
        <v>9.4010416666666721E-2</v>
      </c>
      <c r="K32">
        <f>0.1*G31+0.9*K31</f>
        <v>987.82076016497206</v>
      </c>
      <c r="L32" s="59">
        <f t="shared" si="0"/>
        <v>219.82076016497206</v>
      </c>
      <c r="M32" s="61">
        <f t="shared" si="1"/>
        <v>0.28622494813147403</v>
      </c>
      <c r="N32"/>
      <c r="O32" s="59"/>
    </row>
    <row r="33" spans="1:15" x14ac:dyDescent="0.3">
      <c r="A33" s="4" t="s">
        <v>26</v>
      </c>
      <c r="B33" s="6">
        <v>14</v>
      </c>
      <c r="C33" s="4" t="s">
        <v>22</v>
      </c>
      <c r="D33" s="5" t="s">
        <v>5</v>
      </c>
      <c r="E33" s="5" t="s">
        <v>5</v>
      </c>
      <c r="F33" s="5" t="s">
        <v>5</v>
      </c>
      <c r="G33" s="6">
        <v>654</v>
      </c>
      <c r="H33" s="59">
        <f t="shared" si="4"/>
        <v>831.4</v>
      </c>
      <c r="I33" s="59">
        <f t="shared" si="2"/>
        <v>177.39999999999998</v>
      </c>
      <c r="J33" s="61">
        <f t="shared" si="3"/>
        <v>0.27125382262996939</v>
      </c>
      <c r="K33">
        <f>0.1*G32+0.9*K32</f>
        <v>965.83868414847484</v>
      </c>
      <c r="L33" s="59">
        <f t="shared" si="0"/>
        <v>311.83868414847484</v>
      </c>
      <c r="M33" s="61">
        <f t="shared" si="1"/>
        <v>0.47681755986005325</v>
      </c>
      <c r="N33"/>
      <c r="O33" s="59"/>
    </row>
    <row r="34" spans="1:15" x14ac:dyDescent="0.3">
      <c r="A34" s="4" t="s">
        <v>26</v>
      </c>
      <c r="B34" s="6">
        <v>15</v>
      </c>
      <c r="C34" s="4" t="s">
        <v>23</v>
      </c>
      <c r="D34" s="5" t="s">
        <v>5</v>
      </c>
      <c r="E34" s="5" t="s">
        <v>5</v>
      </c>
      <c r="F34" s="5" t="s">
        <v>5</v>
      </c>
      <c r="G34" s="6">
        <v>858</v>
      </c>
      <c r="H34" s="59">
        <f t="shared" si="4"/>
        <v>864</v>
      </c>
      <c r="I34" s="59">
        <f t="shared" si="2"/>
        <v>6</v>
      </c>
      <c r="J34" s="61">
        <f t="shared" si="3"/>
        <v>6.993006993006993E-3</v>
      </c>
      <c r="K34">
        <f>0.1*G33+0.9*K33</f>
        <v>934.6548157336274</v>
      </c>
      <c r="L34" s="59">
        <f t="shared" si="0"/>
        <v>76.654815733627402</v>
      </c>
      <c r="M34" s="61">
        <f t="shared" si="1"/>
        <v>8.9341277078819809E-2</v>
      </c>
      <c r="N34"/>
      <c r="O34" s="59"/>
    </row>
    <row r="35" spans="1:15" x14ac:dyDescent="0.3">
      <c r="A35" s="4" t="s">
        <v>26</v>
      </c>
      <c r="B35" s="6">
        <v>16</v>
      </c>
      <c r="C35" s="4" t="s">
        <v>24</v>
      </c>
      <c r="D35" s="5" t="s">
        <v>7</v>
      </c>
      <c r="E35" s="5" t="s">
        <v>5</v>
      </c>
      <c r="F35" s="5" t="s">
        <v>5</v>
      </c>
      <c r="G35" s="6">
        <v>1647</v>
      </c>
      <c r="H35" s="59">
        <f t="shared" si="4"/>
        <v>961.6</v>
      </c>
      <c r="I35" s="59">
        <f t="shared" si="2"/>
        <v>685.4</v>
      </c>
      <c r="J35" s="61">
        <f t="shared" si="3"/>
        <v>0.41615057680631451</v>
      </c>
      <c r="K35">
        <f>0.1*G34+0.9*K34</f>
        <v>926.98933416026466</v>
      </c>
      <c r="L35" s="59">
        <f t="shared" si="0"/>
        <v>720.01066583973534</v>
      </c>
      <c r="M35" s="61">
        <f t="shared" si="1"/>
        <v>0.43716494586504878</v>
      </c>
      <c r="N35"/>
      <c r="O35" s="59"/>
    </row>
    <row r="36" spans="1:15" x14ac:dyDescent="0.3">
      <c r="A36" s="4" t="s">
        <v>26</v>
      </c>
      <c r="B36" s="6">
        <v>19</v>
      </c>
      <c r="C36" s="4" t="s">
        <v>25</v>
      </c>
      <c r="D36" s="5" t="s">
        <v>5</v>
      </c>
      <c r="E36" s="5" t="s">
        <v>5</v>
      </c>
      <c r="F36" s="5" t="s">
        <v>5</v>
      </c>
      <c r="G36" s="6">
        <v>773</v>
      </c>
      <c r="H36" s="59">
        <f t="shared" si="4"/>
        <v>940</v>
      </c>
      <c r="I36" s="59">
        <f t="shared" si="2"/>
        <v>167</v>
      </c>
      <c r="J36" s="61">
        <f t="shared" si="3"/>
        <v>0.21604139715394566</v>
      </c>
      <c r="K36">
        <f>0.1*G35+0.9*K35</f>
        <v>998.99040074423829</v>
      </c>
      <c r="L36" s="59">
        <f t="shared" si="0"/>
        <v>225.99040074423829</v>
      </c>
      <c r="M36" s="61">
        <f t="shared" si="1"/>
        <v>0.2923549815578762</v>
      </c>
      <c r="N36"/>
      <c r="O36" s="59"/>
    </row>
    <row r="37" spans="1:15" x14ac:dyDescent="0.3">
      <c r="A37" s="4" t="s">
        <v>26</v>
      </c>
      <c r="B37" s="6">
        <v>20</v>
      </c>
      <c r="C37" s="4" t="s">
        <v>21</v>
      </c>
      <c r="D37" s="5" t="s">
        <v>5</v>
      </c>
      <c r="E37" s="5" t="s">
        <v>5</v>
      </c>
      <c r="F37" s="5" t="s">
        <v>5</v>
      </c>
      <c r="G37" s="6">
        <v>755</v>
      </c>
      <c r="H37" s="59">
        <f t="shared" si="4"/>
        <v>937.4</v>
      </c>
      <c r="I37" s="59">
        <f t="shared" si="2"/>
        <v>182.39999999999998</v>
      </c>
      <c r="J37" s="61">
        <f t="shared" si="3"/>
        <v>0.24158940397350989</v>
      </c>
      <c r="K37">
        <f>0.1*G36+0.9*K36</f>
        <v>976.3913606698145</v>
      </c>
      <c r="L37" s="59">
        <f t="shared" si="0"/>
        <v>221.3913606698145</v>
      </c>
      <c r="M37" s="61">
        <f t="shared" si="1"/>
        <v>0.29323359029114504</v>
      </c>
      <c r="N37"/>
      <c r="O37" s="59"/>
    </row>
    <row r="38" spans="1:15" x14ac:dyDescent="0.3">
      <c r="A38" s="4" t="s">
        <v>26</v>
      </c>
      <c r="B38" s="6">
        <v>21</v>
      </c>
      <c r="C38" s="4" t="s">
        <v>22</v>
      </c>
      <c r="D38" s="5" t="s">
        <v>5</v>
      </c>
      <c r="E38" s="5" t="s">
        <v>5</v>
      </c>
      <c r="F38" s="5" t="s">
        <v>5</v>
      </c>
      <c r="G38" s="6">
        <v>788</v>
      </c>
      <c r="H38" s="59">
        <f t="shared" si="4"/>
        <v>964.2</v>
      </c>
      <c r="I38" s="59">
        <f t="shared" si="2"/>
        <v>176.20000000000005</v>
      </c>
      <c r="J38" s="61">
        <f t="shared" si="3"/>
        <v>0.22360406091370563</v>
      </c>
      <c r="K38">
        <f>0.1*G37+0.9*K37</f>
        <v>954.25222460283305</v>
      </c>
      <c r="L38" s="59">
        <f t="shared" si="0"/>
        <v>166.25222460283305</v>
      </c>
      <c r="M38" s="61">
        <f t="shared" si="1"/>
        <v>0.21097998046044802</v>
      </c>
      <c r="N38"/>
      <c r="O38" s="59"/>
    </row>
    <row r="39" spans="1:15" x14ac:dyDescent="0.3">
      <c r="A39" s="4" t="s">
        <v>26</v>
      </c>
      <c r="B39" s="6">
        <v>22</v>
      </c>
      <c r="C39" s="4" t="s">
        <v>23</v>
      </c>
      <c r="D39" s="5" t="s">
        <v>5</v>
      </c>
      <c r="E39" s="5" t="s">
        <v>5</v>
      </c>
      <c r="F39" s="5" t="s">
        <v>5</v>
      </c>
      <c r="G39" s="6">
        <v>702</v>
      </c>
      <c r="H39" s="59">
        <f t="shared" si="4"/>
        <v>933</v>
      </c>
      <c r="I39" s="59">
        <f t="shared" si="2"/>
        <v>231</v>
      </c>
      <c r="J39" s="61">
        <f t="shared" si="3"/>
        <v>0.32905982905982906</v>
      </c>
      <c r="K39">
        <f>0.1*G38+0.9*K38</f>
        <v>937.62700214254983</v>
      </c>
      <c r="L39" s="59">
        <f t="shared" si="0"/>
        <v>235.62700214254983</v>
      </c>
      <c r="M39" s="61">
        <f t="shared" si="1"/>
        <v>0.33565100020306243</v>
      </c>
      <c r="N39"/>
      <c r="O39" s="59"/>
    </row>
    <row r="40" spans="1:15" x14ac:dyDescent="0.3">
      <c r="A40" s="4" t="s">
        <v>26</v>
      </c>
      <c r="B40" s="6">
        <v>23</v>
      </c>
      <c r="C40" s="4" t="s">
        <v>24</v>
      </c>
      <c r="D40" s="5" t="s">
        <v>5</v>
      </c>
      <c r="E40" s="5" t="s">
        <v>5</v>
      </c>
      <c r="F40" s="5" t="s">
        <v>5</v>
      </c>
      <c r="G40" s="6">
        <v>1037</v>
      </c>
      <c r="H40" s="59">
        <f t="shared" si="4"/>
        <v>811</v>
      </c>
      <c r="I40" s="59">
        <f t="shared" si="2"/>
        <v>226</v>
      </c>
      <c r="J40" s="61">
        <f t="shared" si="3"/>
        <v>0.21793635486981677</v>
      </c>
      <c r="K40">
        <f>0.1*G39+0.9*K39</f>
        <v>914.06430192829487</v>
      </c>
      <c r="L40" s="59">
        <f t="shared" si="0"/>
        <v>122.93569807170513</v>
      </c>
      <c r="M40" s="61">
        <f t="shared" si="1"/>
        <v>0.1185493713324061</v>
      </c>
      <c r="N40"/>
      <c r="O40" s="59"/>
    </row>
    <row r="41" spans="1:15" x14ac:dyDescent="0.3">
      <c r="A41" s="4" t="s">
        <v>26</v>
      </c>
      <c r="B41" s="6">
        <v>26</v>
      </c>
      <c r="C41" s="4" t="s">
        <v>25</v>
      </c>
      <c r="D41" s="5" t="s">
        <v>5</v>
      </c>
      <c r="E41" s="5" t="s">
        <v>5</v>
      </c>
      <c r="F41" s="5" t="s">
        <v>5</v>
      </c>
      <c r="G41" s="6">
        <v>931</v>
      </c>
      <c r="H41" s="59">
        <f t="shared" si="4"/>
        <v>842.6</v>
      </c>
      <c r="I41" s="59">
        <f t="shared" si="2"/>
        <v>88.399999999999977</v>
      </c>
      <c r="J41" s="61">
        <f t="shared" si="3"/>
        <v>9.4951664876476882E-2</v>
      </c>
      <c r="K41">
        <f>0.1*G40+0.9*K40</f>
        <v>926.35787173546544</v>
      </c>
      <c r="L41" s="59">
        <f t="shared" si="0"/>
        <v>4.6421282645345627</v>
      </c>
      <c r="M41" s="61">
        <f t="shared" si="1"/>
        <v>4.9861742905849228E-3</v>
      </c>
      <c r="N41"/>
      <c r="O41" s="59"/>
    </row>
    <row r="42" spans="1:15" x14ac:dyDescent="0.3">
      <c r="A42" s="4" t="s">
        <v>26</v>
      </c>
      <c r="B42" s="6">
        <v>27</v>
      </c>
      <c r="C42" s="4" t="s">
        <v>21</v>
      </c>
      <c r="D42" s="5" t="s">
        <v>5</v>
      </c>
      <c r="E42" s="5" t="s">
        <v>5</v>
      </c>
      <c r="F42" s="5" t="s">
        <v>5</v>
      </c>
      <c r="G42" s="6">
        <v>719</v>
      </c>
      <c r="H42" s="59">
        <f t="shared" si="4"/>
        <v>835.4</v>
      </c>
      <c r="I42" s="59">
        <f t="shared" si="2"/>
        <v>116.39999999999998</v>
      </c>
      <c r="J42" s="61">
        <f t="shared" si="3"/>
        <v>0.16189151599443669</v>
      </c>
      <c r="K42">
        <f>0.1*G41+0.9*K41</f>
        <v>926.82208456191893</v>
      </c>
      <c r="L42" s="59">
        <f t="shared" si="0"/>
        <v>207.82208456191893</v>
      </c>
      <c r="M42" s="61">
        <f t="shared" si="1"/>
        <v>0.28904323304856594</v>
      </c>
      <c r="N42"/>
      <c r="O42" s="59"/>
    </row>
    <row r="43" spans="1:15" x14ac:dyDescent="0.3">
      <c r="A43" s="4" t="s">
        <v>26</v>
      </c>
      <c r="B43" s="6">
        <v>28</v>
      </c>
      <c r="C43" s="4" t="s">
        <v>22</v>
      </c>
      <c r="D43" s="5" t="s">
        <v>5</v>
      </c>
      <c r="E43" s="5" t="s">
        <v>5</v>
      </c>
      <c r="F43" s="5" t="s">
        <v>5</v>
      </c>
      <c r="G43" s="6">
        <v>811</v>
      </c>
      <c r="H43" s="59">
        <f t="shared" si="4"/>
        <v>840</v>
      </c>
      <c r="I43" s="59">
        <f t="shared" si="2"/>
        <v>29</v>
      </c>
      <c r="J43" s="61">
        <f t="shared" si="3"/>
        <v>3.5758323057953144E-2</v>
      </c>
      <c r="K43">
        <f>0.1*G42+0.9*K42</f>
        <v>906.03987610572699</v>
      </c>
      <c r="L43" s="59">
        <f t="shared" si="0"/>
        <v>95.039876105726989</v>
      </c>
      <c r="M43" s="61">
        <f t="shared" si="1"/>
        <v>0.11718850321298026</v>
      </c>
      <c r="N43"/>
      <c r="O43" s="59"/>
    </row>
    <row r="44" spans="1:15" x14ac:dyDescent="0.3">
      <c r="A44" s="4" t="s">
        <v>27</v>
      </c>
      <c r="B44" s="6">
        <v>1</v>
      </c>
      <c r="C44" s="4" t="s">
        <v>23</v>
      </c>
      <c r="D44" s="5" t="s">
        <v>5</v>
      </c>
      <c r="E44" s="5" t="s">
        <v>7</v>
      </c>
      <c r="F44" s="5" t="s">
        <v>5</v>
      </c>
      <c r="G44" s="6">
        <v>1383</v>
      </c>
      <c r="H44" s="59">
        <f t="shared" si="4"/>
        <v>976.2</v>
      </c>
      <c r="I44" s="59">
        <f t="shared" si="2"/>
        <v>406.79999999999995</v>
      </c>
      <c r="J44" s="61">
        <f t="shared" si="3"/>
        <v>0.29414316702819954</v>
      </c>
      <c r="K44">
        <f>0.1*G43+0.9*K43</f>
        <v>896.53588849515438</v>
      </c>
      <c r="L44" s="59">
        <f t="shared" si="0"/>
        <v>486.46411150484562</v>
      </c>
      <c r="M44" s="61">
        <f t="shared" si="1"/>
        <v>0.35174556146409663</v>
      </c>
      <c r="N44"/>
      <c r="O44" s="59"/>
    </row>
    <row r="45" spans="1:15" x14ac:dyDescent="0.3">
      <c r="A45" s="4" t="s">
        <v>27</v>
      </c>
      <c r="B45" s="6">
        <v>2</v>
      </c>
      <c r="C45" s="4" t="s">
        <v>24</v>
      </c>
      <c r="D45" s="5" t="s">
        <v>7</v>
      </c>
      <c r="E45" s="5" t="s">
        <v>5</v>
      </c>
      <c r="F45" s="5" t="s">
        <v>5</v>
      </c>
      <c r="G45" s="6">
        <v>2022</v>
      </c>
      <c r="H45" s="59">
        <f t="shared" si="4"/>
        <v>1173.2</v>
      </c>
      <c r="I45" s="59">
        <f t="shared" si="2"/>
        <v>848.8</v>
      </c>
      <c r="J45" s="61">
        <f t="shared" si="3"/>
        <v>0.41978239366963399</v>
      </c>
      <c r="K45">
        <f>0.1*G44+0.9*K44</f>
        <v>945.18229964563898</v>
      </c>
      <c r="L45" s="59">
        <f t="shared" si="0"/>
        <v>1076.817700354361</v>
      </c>
      <c r="M45" s="61">
        <f t="shared" si="1"/>
        <v>0.53255079147099948</v>
      </c>
      <c r="N45"/>
      <c r="O45" s="59"/>
    </row>
    <row r="46" spans="1:15" x14ac:dyDescent="0.3">
      <c r="A46" s="4" t="s">
        <v>27</v>
      </c>
      <c r="B46" s="6">
        <v>5</v>
      </c>
      <c r="C46" s="4" t="s">
        <v>25</v>
      </c>
      <c r="D46" s="5" t="s">
        <v>5</v>
      </c>
      <c r="E46" s="5" t="s">
        <v>5</v>
      </c>
      <c r="F46" s="5" t="s">
        <v>5</v>
      </c>
      <c r="G46" s="6">
        <v>1130</v>
      </c>
      <c r="H46" s="59">
        <f t="shared" si="4"/>
        <v>1213</v>
      </c>
      <c r="I46" s="59">
        <f t="shared" si="2"/>
        <v>83</v>
      </c>
      <c r="J46" s="61">
        <f t="shared" si="3"/>
        <v>7.3451327433628325E-2</v>
      </c>
      <c r="K46">
        <f>0.1*G45+0.9*K45</f>
        <v>1052.8640696810751</v>
      </c>
      <c r="L46" s="59">
        <f t="shared" si="0"/>
        <v>77.13593031892492</v>
      </c>
      <c r="M46" s="61">
        <f t="shared" si="1"/>
        <v>6.8261885237986653E-2</v>
      </c>
      <c r="N46"/>
      <c r="O46" s="59"/>
    </row>
    <row r="47" spans="1:15" x14ac:dyDescent="0.3">
      <c r="A47" s="4" t="s">
        <v>27</v>
      </c>
      <c r="B47" s="6">
        <v>6</v>
      </c>
      <c r="C47" s="4" t="s">
        <v>21</v>
      </c>
      <c r="D47" s="5" t="s">
        <v>5</v>
      </c>
      <c r="E47" s="5" t="s">
        <v>5</v>
      </c>
      <c r="F47" s="5" t="s">
        <v>5</v>
      </c>
      <c r="G47" s="6">
        <v>798</v>
      </c>
      <c r="H47" s="59">
        <f t="shared" si="4"/>
        <v>1228.8</v>
      </c>
      <c r="I47" s="59">
        <f t="shared" si="2"/>
        <v>430.79999999999995</v>
      </c>
      <c r="J47" s="61">
        <f t="shared" si="3"/>
        <v>0.53984962406015036</v>
      </c>
      <c r="K47">
        <f>0.1*G46+0.9*K46</f>
        <v>1060.5776627129676</v>
      </c>
      <c r="L47" s="59">
        <f t="shared" si="0"/>
        <v>262.57766271296759</v>
      </c>
      <c r="M47" s="61">
        <f t="shared" si="1"/>
        <v>0.32904469011650073</v>
      </c>
      <c r="N47"/>
      <c r="O47" s="59"/>
    </row>
    <row r="48" spans="1:15" x14ac:dyDescent="0.3">
      <c r="A48" s="4" t="s">
        <v>27</v>
      </c>
      <c r="B48" s="6">
        <v>7</v>
      </c>
      <c r="C48" s="4" t="s">
        <v>22</v>
      </c>
      <c r="D48" s="5" t="s">
        <v>5</v>
      </c>
      <c r="E48" s="5" t="s">
        <v>5</v>
      </c>
      <c r="F48" s="5" t="s">
        <v>5</v>
      </c>
      <c r="G48" s="6">
        <v>885</v>
      </c>
      <c r="H48" s="59">
        <f t="shared" si="4"/>
        <v>1243.5999999999999</v>
      </c>
      <c r="I48" s="59">
        <f t="shared" si="2"/>
        <v>358.59999999999991</v>
      </c>
      <c r="J48" s="61">
        <f t="shared" si="3"/>
        <v>0.40519774011299425</v>
      </c>
      <c r="K48">
        <f>0.1*G47+0.9*K47</f>
        <v>1034.3198964416708</v>
      </c>
      <c r="L48" s="59">
        <f t="shared" si="0"/>
        <v>149.31989644167083</v>
      </c>
      <c r="M48" s="61">
        <f t="shared" si="1"/>
        <v>0.16872304682674671</v>
      </c>
      <c r="N48"/>
      <c r="O48" s="59"/>
    </row>
    <row r="49" spans="1:15" x14ac:dyDescent="0.3">
      <c r="A49" s="4" t="s">
        <v>27</v>
      </c>
      <c r="B49" s="6">
        <v>8</v>
      </c>
      <c r="C49" s="4" t="s">
        <v>23</v>
      </c>
      <c r="D49" s="5" t="s">
        <v>5</v>
      </c>
      <c r="E49" s="5" t="s">
        <v>5</v>
      </c>
      <c r="F49" s="5" t="s">
        <v>5</v>
      </c>
      <c r="G49" s="6">
        <v>983</v>
      </c>
      <c r="H49" s="59">
        <f t="shared" si="4"/>
        <v>1163.5999999999999</v>
      </c>
      <c r="I49" s="59">
        <f t="shared" si="2"/>
        <v>180.59999999999991</v>
      </c>
      <c r="J49" s="61">
        <f t="shared" si="3"/>
        <v>0.1837232960325533</v>
      </c>
      <c r="K49">
        <f>0.1*G48+0.9*K48</f>
        <v>1019.3879067975038</v>
      </c>
      <c r="L49" s="59">
        <f t="shared" si="0"/>
        <v>36.387906797503774</v>
      </c>
      <c r="M49" s="61">
        <f t="shared" si="1"/>
        <v>3.7017199183625407E-2</v>
      </c>
      <c r="N49"/>
      <c r="O49" s="59"/>
    </row>
    <row r="50" spans="1:15" x14ac:dyDescent="0.3">
      <c r="A50" s="4" t="s">
        <v>27</v>
      </c>
      <c r="B50" s="6">
        <v>9</v>
      </c>
      <c r="C50" s="4" t="s">
        <v>24</v>
      </c>
      <c r="D50" s="5" t="s">
        <v>5</v>
      </c>
      <c r="E50" s="5" t="s">
        <v>5</v>
      </c>
      <c r="F50" s="5" t="s">
        <v>5</v>
      </c>
      <c r="G50" s="6">
        <v>1439</v>
      </c>
      <c r="H50" s="59">
        <f t="shared" si="4"/>
        <v>1047</v>
      </c>
      <c r="I50" s="59">
        <f t="shared" si="2"/>
        <v>392</v>
      </c>
      <c r="J50" s="61">
        <f t="shared" si="3"/>
        <v>0.27241139680333565</v>
      </c>
      <c r="K50">
        <f>0.1*G49+0.9*K49</f>
        <v>1015.7491161177534</v>
      </c>
      <c r="L50" s="59">
        <f t="shared" si="0"/>
        <v>423.25088388224663</v>
      </c>
      <c r="M50" s="61">
        <f t="shared" si="1"/>
        <v>0.29412848080767662</v>
      </c>
      <c r="N50"/>
      <c r="O50" s="59"/>
    </row>
    <row r="51" spans="1:15" x14ac:dyDescent="0.3">
      <c r="A51" s="4" t="s">
        <v>27</v>
      </c>
      <c r="B51" s="6">
        <v>12</v>
      </c>
      <c r="C51" s="4" t="s">
        <v>25</v>
      </c>
      <c r="D51" s="5" t="s">
        <v>5</v>
      </c>
      <c r="E51" s="5" t="s">
        <v>5</v>
      </c>
      <c r="F51" s="5" t="s">
        <v>5</v>
      </c>
      <c r="G51" s="6">
        <v>973</v>
      </c>
      <c r="H51" s="59">
        <f t="shared" si="4"/>
        <v>1015.6</v>
      </c>
      <c r="I51" s="59">
        <f t="shared" si="2"/>
        <v>42.600000000000023</v>
      </c>
      <c r="J51" s="61">
        <f t="shared" si="3"/>
        <v>4.3782117163412154E-2</v>
      </c>
      <c r="K51">
        <f>0.1*G50+0.9*K50</f>
        <v>1058.0742045059781</v>
      </c>
      <c r="L51" s="59">
        <f t="shared" si="0"/>
        <v>85.074204505978059</v>
      </c>
      <c r="M51" s="61">
        <f t="shared" si="1"/>
        <v>8.7434948104807869E-2</v>
      </c>
      <c r="N51"/>
      <c r="O51" s="59"/>
    </row>
    <row r="52" spans="1:15" x14ac:dyDescent="0.3">
      <c r="A52" s="4" t="s">
        <v>27</v>
      </c>
      <c r="B52" s="6">
        <v>13</v>
      </c>
      <c r="C52" s="4" t="s">
        <v>21</v>
      </c>
      <c r="D52" s="5" t="s">
        <v>5</v>
      </c>
      <c r="E52" s="5" t="s">
        <v>5</v>
      </c>
      <c r="F52" s="5" t="s">
        <v>5</v>
      </c>
      <c r="G52" s="6">
        <v>725</v>
      </c>
      <c r="H52" s="59">
        <f t="shared" si="4"/>
        <v>1001</v>
      </c>
      <c r="I52" s="59">
        <f t="shared" si="2"/>
        <v>276</v>
      </c>
      <c r="J52" s="61">
        <f t="shared" si="3"/>
        <v>0.38068965517241377</v>
      </c>
      <c r="K52">
        <f>0.1*G51+0.9*K51</f>
        <v>1049.5667840553804</v>
      </c>
      <c r="L52" s="59">
        <f t="shared" si="0"/>
        <v>324.56678405538037</v>
      </c>
      <c r="M52" s="61">
        <f t="shared" si="1"/>
        <v>0.44767832283500741</v>
      </c>
      <c r="N52"/>
      <c r="O52" s="59"/>
    </row>
    <row r="53" spans="1:15" x14ac:dyDescent="0.3">
      <c r="A53" s="4" t="s">
        <v>27</v>
      </c>
      <c r="B53" s="6">
        <v>14</v>
      </c>
      <c r="C53" s="4" t="s">
        <v>22</v>
      </c>
      <c r="D53" s="5" t="s">
        <v>5</v>
      </c>
      <c r="E53" s="5" t="s">
        <v>5</v>
      </c>
      <c r="F53" s="5" t="s">
        <v>5</v>
      </c>
      <c r="G53" s="6">
        <v>681</v>
      </c>
      <c r="H53" s="59">
        <f t="shared" si="4"/>
        <v>960.2</v>
      </c>
      <c r="I53" s="59">
        <f t="shared" si="2"/>
        <v>279.20000000000005</v>
      </c>
      <c r="J53" s="61">
        <f t="shared" si="3"/>
        <v>0.40998531571218805</v>
      </c>
      <c r="K53">
        <f>0.1*G52+0.9*K52</f>
        <v>1017.1101056498424</v>
      </c>
      <c r="L53" s="59">
        <f t="shared" si="0"/>
        <v>336.11010564984235</v>
      </c>
      <c r="M53" s="61">
        <f t="shared" si="1"/>
        <v>0.4935537527897832</v>
      </c>
      <c r="N53"/>
      <c r="O53" s="59"/>
    </row>
    <row r="54" spans="1:15" x14ac:dyDescent="0.3">
      <c r="A54" s="4" t="s">
        <v>27</v>
      </c>
      <c r="B54" s="6">
        <v>15</v>
      </c>
      <c r="C54" s="4" t="s">
        <v>23</v>
      </c>
      <c r="D54" s="5" t="s">
        <v>5</v>
      </c>
      <c r="E54" s="5" t="s">
        <v>5</v>
      </c>
      <c r="F54" s="5" t="s">
        <v>5</v>
      </c>
      <c r="G54" s="6">
        <v>840</v>
      </c>
      <c r="H54" s="59">
        <f t="shared" si="4"/>
        <v>931.6</v>
      </c>
      <c r="I54" s="59">
        <f t="shared" si="2"/>
        <v>91.600000000000023</v>
      </c>
      <c r="J54" s="61">
        <f t="shared" si="3"/>
        <v>0.10904761904761907</v>
      </c>
      <c r="K54">
        <f>0.1*G53+0.9*K53</f>
        <v>983.49909508485814</v>
      </c>
      <c r="L54" s="59">
        <f t="shared" si="0"/>
        <v>143.49909508485814</v>
      </c>
      <c r="M54" s="61">
        <f t="shared" si="1"/>
        <v>0.17083225605340255</v>
      </c>
      <c r="N54"/>
      <c r="O54" s="59"/>
    </row>
    <row r="55" spans="1:15" x14ac:dyDescent="0.3">
      <c r="A55" s="4" t="s">
        <v>27</v>
      </c>
      <c r="B55" s="6">
        <v>16</v>
      </c>
      <c r="C55" s="4" t="s">
        <v>24</v>
      </c>
      <c r="D55" s="5" t="s">
        <v>7</v>
      </c>
      <c r="E55" s="5" t="s">
        <v>5</v>
      </c>
      <c r="F55" s="5" t="s">
        <v>5</v>
      </c>
      <c r="G55" s="6">
        <v>1491</v>
      </c>
      <c r="H55" s="59">
        <f t="shared" si="4"/>
        <v>942</v>
      </c>
      <c r="I55" s="59">
        <f t="shared" si="2"/>
        <v>549</v>
      </c>
      <c r="J55" s="61">
        <f t="shared" si="3"/>
        <v>0.36820925553319922</v>
      </c>
      <c r="K55">
        <f>0.1*G54+0.9*K54</f>
        <v>969.14918557637236</v>
      </c>
      <c r="L55" s="59">
        <f t="shared" si="0"/>
        <v>521.85081442362764</v>
      </c>
      <c r="M55" s="61">
        <f t="shared" si="1"/>
        <v>0.35000054622644378</v>
      </c>
      <c r="N55"/>
      <c r="O55" s="59"/>
    </row>
    <row r="56" spans="1:15" x14ac:dyDescent="0.3">
      <c r="A56" s="4" t="s">
        <v>27</v>
      </c>
      <c r="B56" s="6">
        <v>19</v>
      </c>
      <c r="C56" s="4" t="s">
        <v>25</v>
      </c>
      <c r="D56" s="5" t="s">
        <v>5</v>
      </c>
      <c r="E56" s="5" t="s">
        <v>5</v>
      </c>
      <c r="F56" s="5" t="s">
        <v>5</v>
      </c>
      <c r="G56" s="6">
        <v>1050</v>
      </c>
      <c r="H56" s="59">
        <f t="shared" si="4"/>
        <v>957.4</v>
      </c>
      <c r="I56" s="59">
        <f t="shared" si="2"/>
        <v>92.600000000000023</v>
      </c>
      <c r="J56" s="61">
        <f t="shared" si="3"/>
        <v>8.8190476190476208E-2</v>
      </c>
      <c r="K56">
        <f>0.1*G55+0.9*K55</f>
        <v>1021.3342670187352</v>
      </c>
      <c r="L56" s="59">
        <f t="shared" si="0"/>
        <v>28.665732981264796</v>
      </c>
      <c r="M56" s="61">
        <f t="shared" si="1"/>
        <v>2.7300698077395043E-2</v>
      </c>
      <c r="N56"/>
      <c r="O56" s="59"/>
    </row>
    <row r="57" spans="1:15" x14ac:dyDescent="0.3">
      <c r="A57" s="4" t="s">
        <v>27</v>
      </c>
      <c r="B57" s="6">
        <v>20</v>
      </c>
      <c r="C57" s="4" t="s">
        <v>21</v>
      </c>
      <c r="D57" s="5" t="s">
        <v>5</v>
      </c>
      <c r="E57" s="5" t="s">
        <v>5</v>
      </c>
      <c r="F57" s="5" t="s">
        <v>5</v>
      </c>
      <c r="G57" s="6">
        <v>779</v>
      </c>
      <c r="H57" s="59">
        <f t="shared" si="4"/>
        <v>968.2</v>
      </c>
      <c r="I57" s="59">
        <f t="shared" si="2"/>
        <v>189.20000000000005</v>
      </c>
      <c r="J57" s="61">
        <f t="shared" si="3"/>
        <v>0.24287548138639287</v>
      </c>
      <c r="K57">
        <f>0.1*G56+0.9*K56</f>
        <v>1024.2008403168616</v>
      </c>
      <c r="L57" s="59">
        <f t="shared" si="0"/>
        <v>245.20084031686156</v>
      </c>
      <c r="M57" s="61">
        <f t="shared" si="1"/>
        <v>0.31476359475848725</v>
      </c>
      <c r="N57"/>
      <c r="O57" s="59"/>
    </row>
    <row r="58" spans="1:15" x14ac:dyDescent="0.3">
      <c r="A58" s="4" t="s">
        <v>27</v>
      </c>
      <c r="B58" s="6">
        <v>21</v>
      </c>
      <c r="C58" s="4" t="s">
        <v>22</v>
      </c>
      <c r="D58" s="5" t="s">
        <v>5</v>
      </c>
      <c r="E58" s="5" t="s">
        <v>5</v>
      </c>
      <c r="F58" s="5" t="s">
        <v>5</v>
      </c>
      <c r="G58" s="6">
        <v>686</v>
      </c>
      <c r="H58" s="59">
        <f t="shared" si="4"/>
        <v>969.2</v>
      </c>
      <c r="I58" s="59">
        <f t="shared" si="2"/>
        <v>283.20000000000005</v>
      </c>
      <c r="J58" s="61">
        <f t="shared" si="3"/>
        <v>0.41282798833819251</v>
      </c>
      <c r="K58">
        <f>0.1*G57+0.9*K57</f>
        <v>999.68075628517545</v>
      </c>
      <c r="L58" s="59">
        <f t="shared" si="0"/>
        <v>313.68075628517545</v>
      </c>
      <c r="M58" s="61">
        <f t="shared" si="1"/>
        <v>0.45726057767518286</v>
      </c>
      <c r="N58"/>
      <c r="O58" s="59"/>
    </row>
    <row r="59" spans="1:15" x14ac:dyDescent="0.3">
      <c r="A59" s="4" t="s">
        <v>27</v>
      </c>
      <c r="B59" s="6">
        <v>22</v>
      </c>
      <c r="C59" s="4" t="s">
        <v>23</v>
      </c>
      <c r="D59" s="5" t="s">
        <v>5</v>
      </c>
      <c r="E59" s="5" t="s">
        <v>5</v>
      </c>
      <c r="F59" s="5" t="s">
        <v>5</v>
      </c>
      <c r="G59" s="6">
        <v>663</v>
      </c>
      <c r="H59" s="59">
        <f t="shared" si="4"/>
        <v>933.8</v>
      </c>
      <c r="I59" s="59">
        <f t="shared" si="2"/>
        <v>270.79999999999995</v>
      </c>
      <c r="J59" s="61">
        <f t="shared" si="3"/>
        <v>0.40844645550527897</v>
      </c>
      <c r="K59">
        <f>0.1*G58+0.9*K58</f>
        <v>968.3126806566579</v>
      </c>
      <c r="L59" s="59">
        <f t="shared" si="0"/>
        <v>305.3126806566579</v>
      </c>
      <c r="M59" s="61">
        <f t="shared" si="1"/>
        <v>0.46050178077927284</v>
      </c>
      <c r="N59"/>
      <c r="O59" s="59"/>
    </row>
    <row r="60" spans="1:15" x14ac:dyDescent="0.3">
      <c r="A60" s="4" t="s">
        <v>27</v>
      </c>
      <c r="B60" s="6">
        <v>23</v>
      </c>
      <c r="C60" s="4" t="s">
        <v>24</v>
      </c>
      <c r="D60" s="5" t="s">
        <v>5</v>
      </c>
      <c r="E60" s="5" t="s">
        <v>5</v>
      </c>
      <c r="F60" s="5" t="s">
        <v>5</v>
      </c>
      <c r="G60" s="6">
        <v>1059</v>
      </c>
      <c r="H60" s="59">
        <f t="shared" si="4"/>
        <v>847.4</v>
      </c>
      <c r="I60" s="59">
        <f t="shared" si="2"/>
        <v>211.60000000000002</v>
      </c>
      <c r="J60" s="61">
        <f t="shared" si="3"/>
        <v>0.19981114258734659</v>
      </c>
      <c r="K60">
        <f>0.1*G59+0.9*K59</f>
        <v>937.78141259099209</v>
      </c>
      <c r="L60" s="59">
        <f t="shared" si="0"/>
        <v>121.21858740900791</v>
      </c>
      <c r="M60" s="61">
        <f t="shared" si="1"/>
        <v>0.11446514391785449</v>
      </c>
      <c r="N60"/>
      <c r="O60" s="59"/>
    </row>
    <row r="61" spans="1:15" x14ac:dyDescent="0.3">
      <c r="A61" s="4" t="s">
        <v>27</v>
      </c>
      <c r="B61" s="6">
        <v>26</v>
      </c>
      <c r="C61" s="4" t="s">
        <v>25</v>
      </c>
      <c r="D61" s="5" t="s">
        <v>5</v>
      </c>
      <c r="E61" s="5" t="s">
        <v>5</v>
      </c>
      <c r="F61" s="5" t="s">
        <v>5</v>
      </c>
      <c r="G61" s="6">
        <v>1005</v>
      </c>
      <c r="H61" s="59">
        <f t="shared" si="4"/>
        <v>838.4</v>
      </c>
      <c r="I61" s="59">
        <f t="shared" si="2"/>
        <v>166.60000000000002</v>
      </c>
      <c r="J61" s="61">
        <f t="shared" si="3"/>
        <v>0.16577114427860698</v>
      </c>
      <c r="K61">
        <f>0.1*G60+0.9*K60</f>
        <v>949.90327133189282</v>
      </c>
      <c r="L61" s="59">
        <f t="shared" si="0"/>
        <v>55.096728668107176</v>
      </c>
      <c r="M61" s="61">
        <f t="shared" si="1"/>
        <v>5.4822615590156394E-2</v>
      </c>
      <c r="N61"/>
      <c r="O61" s="59"/>
    </row>
    <row r="62" spans="1:15" x14ac:dyDescent="0.3">
      <c r="A62" s="4" t="s">
        <v>27</v>
      </c>
      <c r="B62" s="6">
        <v>27</v>
      </c>
      <c r="C62" s="4" t="s">
        <v>21</v>
      </c>
      <c r="D62" s="5" t="s">
        <v>5</v>
      </c>
      <c r="E62" s="5" t="s">
        <v>5</v>
      </c>
      <c r="F62" s="5" t="s">
        <v>5</v>
      </c>
      <c r="G62" s="6">
        <v>704</v>
      </c>
      <c r="H62" s="59">
        <f t="shared" si="4"/>
        <v>823.4</v>
      </c>
      <c r="I62" s="59">
        <f t="shared" si="2"/>
        <v>119.39999999999998</v>
      </c>
      <c r="J62" s="61">
        <f t="shared" si="3"/>
        <v>0.16960227272727268</v>
      </c>
      <c r="K62">
        <f>0.1*G61+0.9*K61</f>
        <v>955.4129441987036</v>
      </c>
      <c r="L62" s="59">
        <f t="shared" si="0"/>
        <v>251.4129441987036</v>
      </c>
      <c r="M62" s="61">
        <f t="shared" si="1"/>
        <v>0.35712065937315851</v>
      </c>
      <c r="N62"/>
      <c r="O62" s="59"/>
    </row>
    <row r="63" spans="1:15" x14ac:dyDescent="0.3">
      <c r="A63" s="4" t="s">
        <v>27</v>
      </c>
      <c r="B63" s="6">
        <v>28</v>
      </c>
      <c r="C63" s="4" t="s">
        <v>22</v>
      </c>
      <c r="D63" s="5" t="s">
        <v>5</v>
      </c>
      <c r="E63" s="5" t="s">
        <v>5</v>
      </c>
      <c r="F63" s="5" t="s">
        <v>5</v>
      </c>
      <c r="G63" s="6">
        <v>732</v>
      </c>
      <c r="H63" s="59">
        <f t="shared" si="4"/>
        <v>832.6</v>
      </c>
      <c r="I63" s="59">
        <f t="shared" si="2"/>
        <v>100.60000000000002</v>
      </c>
      <c r="J63" s="61">
        <f t="shared" si="3"/>
        <v>0.13743169398907107</v>
      </c>
      <c r="K63">
        <f>0.1*G62+0.9*K62</f>
        <v>930.27164977883319</v>
      </c>
      <c r="L63" s="59">
        <f t="shared" si="0"/>
        <v>198.27164977883319</v>
      </c>
      <c r="M63" s="61">
        <f t="shared" si="1"/>
        <v>0.27086290953392511</v>
      </c>
      <c r="N63"/>
      <c r="O63" s="59"/>
    </row>
    <row r="64" spans="1:15" x14ac:dyDescent="0.3">
      <c r="A64" s="4" t="s">
        <v>27</v>
      </c>
      <c r="B64" s="6">
        <v>29</v>
      </c>
      <c r="C64" s="4" t="s">
        <v>23</v>
      </c>
      <c r="D64" s="5" t="s">
        <v>5</v>
      </c>
      <c r="E64" s="5" t="s">
        <v>5</v>
      </c>
      <c r="F64" s="5" t="s">
        <v>5</v>
      </c>
      <c r="G64" s="6">
        <v>738</v>
      </c>
      <c r="H64" s="59">
        <f t="shared" si="4"/>
        <v>847.6</v>
      </c>
      <c r="I64" s="59">
        <f t="shared" si="2"/>
        <v>109.60000000000002</v>
      </c>
      <c r="J64" s="61">
        <f t="shared" si="3"/>
        <v>0.14850948509485098</v>
      </c>
      <c r="K64">
        <f>0.1*G63+0.9*K63</f>
        <v>910.44448480094991</v>
      </c>
      <c r="L64" s="59">
        <f t="shared" si="0"/>
        <v>172.44448480094991</v>
      </c>
      <c r="M64" s="61">
        <f t="shared" si="1"/>
        <v>0.23366461355142265</v>
      </c>
      <c r="N64"/>
      <c r="O64" s="59"/>
    </row>
    <row r="65" spans="1:15" x14ac:dyDescent="0.3">
      <c r="A65" s="4" t="s">
        <v>27</v>
      </c>
      <c r="B65" s="6">
        <v>30</v>
      </c>
      <c r="C65" s="4" t="s">
        <v>24</v>
      </c>
      <c r="D65" s="5" t="s">
        <v>7</v>
      </c>
      <c r="E65" s="5" t="s">
        <v>7</v>
      </c>
      <c r="F65" s="5" t="s">
        <v>5</v>
      </c>
      <c r="G65" s="6">
        <v>1867</v>
      </c>
      <c r="H65" s="59">
        <f t="shared" si="4"/>
        <v>1009.2</v>
      </c>
      <c r="I65" s="59">
        <f t="shared" si="2"/>
        <v>857.8</v>
      </c>
      <c r="J65" s="61">
        <f t="shared" si="3"/>
        <v>0.45945366898768075</v>
      </c>
      <c r="K65">
        <f>0.1*G64+0.9*K64</f>
        <v>893.20003632085491</v>
      </c>
      <c r="L65" s="59">
        <f t="shared" si="0"/>
        <v>973.79996367914509</v>
      </c>
      <c r="M65" s="61">
        <f t="shared" si="1"/>
        <v>0.52158541171887796</v>
      </c>
      <c r="N65"/>
      <c r="O65" s="59"/>
    </row>
    <row r="66" spans="1:15" x14ac:dyDescent="0.3">
      <c r="A66" s="4" t="s">
        <v>28</v>
      </c>
      <c r="B66" s="6">
        <v>2</v>
      </c>
      <c r="C66" s="4" t="s">
        <v>25</v>
      </c>
      <c r="D66" s="5" t="s">
        <v>5</v>
      </c>
      <c r="E66" s="5" t="s">
        <v>5</v>
      </c>
      <c r="F66" s="5" t="s">
        <v>5</v>
      </c>
      <c r="G66" s="6">
        <v>1486</v>
      </c>
      <c r="H66" s="59">
        <f t="shared" si="4"/>
        <v>1105.4000000000001</v>
      </c>
      <c r="I66" s="59">
        <f t="shared" si="2"/>
        <v>380.59999999999991</v>
      </c>
      <c r="J66" s="61">
        <f t="shared" si="3"/>
        <v>0.25612382234185727</v>
      </c>
      <c r="K66">
        <f>0.1*G65+0.9*K65</f>
        <v>990.58003268876951</v>
      </c>
      <c r="L66" s="59">
        <f t="shared" si="0"/>
        <v>495.41996731123049</v>
      </c>
      <c r="M66" s="61">
        <f t="shared" si="1"/>
        <v>0.33339163345304879</v>
      </c>
      <c r="N66"/>
      <c r="O66" s="59"/>
    </row>
    <row r="67" spans="1:15" x14ac:dyDescent="0.3">
      <c r="A67" s="4" t="s">
        <v>28</v>
      </c>
      <c r="B67" s="6">
        <v>3</v>
      </c>
      <c r="C67" s="4" t="s">
        <v>21</v>
      </c>
      <c r="D67" s="5" t="s">
        <v>5</v>
      </c>
      <c r="E67" s="5" t="s">
        <v>5</v>
      </c>
      <c r="F67" s="5" t="s">
        <v>5</v>
      </c>
      <c r="G67" s="6">
        <v>1155</v>
      </c>
      <c r="H67" s="59">
        <f t="shared" si="4"/>
        <v>1195.5999999999999</v>
      </c>
      <c r="I67" s="59">
        <f t="shared" si="2"/>
        <v>40.599999999999909</v>
      </c>
      <c r="J67" s="61">
        <f t="shared" si="3"/>
        <v>3.5151515151515073E-2</v>
      </c>
      <c r="K67">
        <f>0.1*G66+0.9*K66</f>
        <v>1040.1220294198924</v>
      </c>
      <c r="L67" s="59">
        <f t="shared" si="0"/>
        <v>114.87797058010756</v>
      </c>
      <c r="M67" s="61">
        <f t="shared" si="1"/>
        <v>9.9461446389703514E-2</v>
      </c>
      <c r="N67"/>
      <c r="O67" s="59"/>
    </row>
    <row r="68" spans="1:15" x14ac:dyDescent="0.3">
      <c r="A68" s="4" t="s">
        <v>28</v>
      </c>
      <c r="B68" s="6">
        <v>4</v>
      </c>
      <c r="C68" s="4" t="s">
        <v>22</v>
      </c>
      <c r="D68" s="5" t="s">
        <v>5</v>
      </c>
      <c r="E68" s="5" t="s">
        <v>5</v>
      </c>
      <c r="F68" s="5" t="s">
        <v>5</v>
      </c>
      <c r="G68" s="6">
        <v>871</v>
      </c>
      <c r="H68" s="59">
        <f t="shared" si="4"/>
        <v>1223.4000000000001</v>
      </c>
      <c r="I68" s="59">
        <f t="shared" si="2"/>
        <v>352.40000000000009</v>
      </c>
      <c r="J68" s="61">
        <f t="shared" si="3"/>
        <v>0.40459242250287036</v>
      </c>
      <c r="K68">
        <f t="shared" ref="K68:K131" si="5">0.1*G67+0.9*K67</f>
        <v>1051.6098264779032</v>
      </c>
      <c r="L68" s="59">
        <f t="shared" ref="L68:L131" si="6">ABS(G68-K68)</f>
        <v>180.6098264779032</v>
      </c>
      <c r="M68" s="61">
        <f t="shared" ref="M68:M131" si="7">(L68/G68)</f>
        <v>0.20735915783915407</v>
      </c>
      <c r="N68"/>
      <c r="O68" s="59"/>
    </row>
    <row r="69" spans="1:15" x14ac:dyDescent="0.3">
      <c r="A69" s="4" t="s">
        <v>28</v>
      </c>
      <c r="B69" s="6">
        <v>5</v>
      </c>
      <c r="C69" s="4" t="s">
        <v>23</v>
      </c>
      <c r="D69" s="5" t="s">
        <v>5</v>
      </c>
      <c r="E69" s="5" t="s">
        <v>5</v>
      </c>
      <c r="F69" s="5" t="s">
        <v>5</v>
      </c>
      <c r="G69" s="6">
        <v>832</v>
      </c>
      <c r="H69" s="59">
        <f t="shared" si="4"/>
        <v>1242.2</v>
      </c>
      <c r="I69" s="59">
        <f t="shared" si="2"/>
        <v>410.20000000000005</v>
      </c>
      <c r="J69" s="61">
        <f t="shared" si="3"/>
        <v>0.49302884615384623</v>
      </c>
      <c r="K69">
        <f t="shared" si="5"/>
        <v>1033.5488438301129</v>
      </c>
      <c r="L69" s="59">
        <f t="shared" si="6"/>
        <v>201.5488438301129</v>
      </c>
      <c r="M69" s="61">
        <f t="shared" si="7"/>
        <v>0.242246206526578</v>
      </c>
      <c r="N69"/>
      <c r="O69" s="59"/>
    </row>
    <row r="70" spans="1:15" x14ac:dyDescent="0.3">
      <c r="A70" s="4" t="s">
        <v>28</v>
      </c>
      <c r="B70" s="6">
        <v>6</v>
      </c>
      <c r="C70" s="4" t="s">
        <v>24</v>
      </c>
      <c r="D70" s="5" t="s">
        <v>5</v>
      </c>
      <c r="E70" s="5" t="s">
        <v>5</v>
      </c>
      <c r="F70" s="5" t="s">
        <v>5</v>
      </c>
      <c r="G70" s="6">
        <v>1101</v>
      </c>
      <c r="H70" s="59">
        <f t="shared" ref="H70:H133" si="8">AVERAGE(G66:G70)</f>
        <v>1089</v>
      </c>
      <c r="I70" s="59">
        <f t="shared" si="2"/>
        <v>12</v>
      </c>
      <c r="J70" s="61">
        <f t="shared" si="3"/>
        <v>1.0899182561307902E-2</v>
      </c>
      <c r="K70">
        <f t="shared" si="5"/>
        <v>1013.3939594471017</v>
      </c>
      <c r="L70" s="59">
        <f t="shared" si="6"/>
        <v>87.606040552898321</v>
      </c>
      <c r="M70" s="61">
        <f t="shared" si="7"/>
        <v>7.9569519121615181E-2</v>
      </c>
      <c r="N70"/>
      <c r="O70" s="59"/>
    </row>
    <row r="71" spans="1:15" x14ac:dyDescent="0.3">
      <c r="A71" s="4" t="s">
        <v>28</v>
      </c>
      <c r="B71" s="6">
        <v>9</v>
      </c>
      <c r="C71" s="4" t="s">
        <v>25</v>
      </c>
      <c r="D71" s="5" t="s">
        <v>5</v>
      </c>
      <c r="E71" s="5" t="s">
        <v>5</v>
      </c>
      <c r="F71" s="5" t="s">
        <v>5</v>
      </c>
      <c r="G71" s="6">
        <v>929</v>
      </c>
      <c r="H71" s="59">
        <f t="shared" si="8"/>
        <v>977.6</v>
      </c>
      <c r="I71" s="59">
        <f t="shared" ref="I71:I134" si="9">ABS(G71-H71)</f>
        <v>48.600000000000023</v>
      </c>
      <c r="J71" s="61">
        <f t="shared" ref="J71:J134" si="10">(I71/G71)</f>
        <v>5.2314316469321873E-2</v>
      </c>
      <c r="K71">
        <f t="shared" si="5"/>
        <v>1022.1545635023915</v>
      </c>
      <c r="L71" s="59">
        <f t="shared" si="6"/>
        <v>93.154563502391511</v>
      </c>
      <c r="M71" s="61">
        <f t="shared" si="7"/>
        <v>0.10027401884003392</v>
      </c>
      <c r="N71"/>
      <c r="O71" s="59"/>
    </row>
    <row r="72" spans="1:15" x14ac:dyDescent="0.3">
      <c r="A72" s="4" t="s">
        <v>28</v>
      </c>
      <c r="B72" s="6">
        <v>10</v>
      </c>
      <c r="C72" s="4" t="s">
        <v>21</v>
      </c>
      <c r="D72" s="5" t="s">
        <v>5</v>
      </c>
      <c r="E72" s="5" t="s">
        <v>5</v>
      </c>
      <c r="F72" s="5" t="s">
        <v>5</v>
      </c>
      <c r="G72" s="6">
        <v>672</v>
      </c>
      <c r="H72" s="59">
        <f t="shared" si="8"/>
        <v>881</v>
      </c>
      <c r="I72" s="59">
        <f t="shared" si="9"/>
        <v>209</v>
      </c>
      <c r="J72" s="61">
        <f t="shared" si="10"/>
        <v>0.31101190476190477</v>
      </c>
      <c r="K72">
        <f t="shared" si="5"/>
        <v>1012.8391071521523</v>
      </c>
      <c r="L72" s="59">
        <f t="shared" si="6"/>
        <v>340.83910715215234</v>
      </c>
      <c r="M72" s="61">
        <f t="shared" si="7"/>
        <v>0.50720105230975054</v>
      </c>
      <c r="N72"/>
      <c r="O72" s="59"/>
    </row>
    <row r="73" spans="1:15" x14ac:dyDescent="0.3">
      <c r="A73" s="4" t="s">
        <v>28</v>
      </c>
      <c r="B73" s="6">
        <v>11</v>
      </c>
      <c r="C73" s="4" t="s">
        <v>22</v>
      </c>
      <c r="D73" s="5" t="s">
        <v>5</v>
      </c>
      <c r="E73" s="5" t="s">
        <v>5</v>
      </c>
      <c r="F73" s="5" t="s">
        <v>5</v>
      </c>
      <c r="G73" s="6">
        <v>751</v>
      </c>
      <c r="H73" s="59">
        <f t="shared" si="8"/>
        <v>857</v>
      </c>
      <c r="I73" s="59">
        <f t="shared" si="9"/>
        <v>106</v>
      </c>
      <c r="J73" s="61">
        <f t="shared" si="10"/>
        <v>0.1411451398135819</v>
      </c>
      <c r="K73">
        <f t="shared" si="5"/>
        <v>978.75519643693713</v>
      </c>
      <c r="L73" s="59">
        <f t="shared" si="6"/>
        <v>227.75519643693713</v>
      </c>
      <c r="M73" s="61">
        <f t="shared" si="7"/>
        <v>0.30326923626755942</v>
      </c>
      <c r="N73"/>
      <c r="O73" s="59"/>
    </row>
    <row r="74" spans="1:15" x14ac:dyDescent="0.3">
      <c r="A74" s="4" t="s">
        <v>28</v>
      </c>
      <c r="B74" s="6">
        <v>12</v>
      </c>
      <c r="C74" s="4" t="s">
        <v>23</v>
      </c>
      <c r="D74" s="5" t="s">
        <v>7</v>
      </c>
      <c r="E74" s="5" t="s">
        <v>5</v>
      </c>
      <c r="F74" s="5" t="s">
        <v>5</v>
      </c>
      <c r="G74" s="6">
        <v>1114</v>
      </c>
      <c r="H74" s="59">
        <f t="shared" si="8"/>
        <v>913.4</v>
      </c>
      <c r="I74" s="59">
        <f t="shared" si="9"/>
        <v>200.60000000000002</v>
      </c>
      <c r="J74" s="61">
        <f t="shared" si="10"/>
        <v>0.18007181328545782</v>
      </c>
      <c r="K74">
        <f t="shared" si="5"/>
        <v>955.97967679324347</v>
      </c>
      <c r="L74" s="59">
        <f t="shared" si="6"/>
        <v>158.02032320675653</v>
      </c>
      <c r="M74" s="61">
        <f t="shared" si="7"/>
        <v>0.14184948223227695</v>
      </c>
      <c r="N74"/>
      <c r="O74" s="59"/>
    </row>
    <row r="75" spans="1:15" x14ac:dyDescent="0.3">
      <c r="A75" s="4" t="s">
        <v>28</v>
      </c>
      <c r="B75" s="6">
        <v>13</v>
      </c>
      <c r="C75" s="4" t="s">
        <v>24</v>
      </c>
      <c r="D75" s="5" t="s">
        <v>5</v>
      </c>
      <c r="E75" s="5" t="s">
        <v>5</v>
      </c>
      <c r="F75" s="5" t="s">
        <v>5</v>
      </c>
      <c r="G75" s="6">
        <v>1612</v>
      </c>
      <c r="H75" s="59">
        <f t="shared" si="8"/>
        <v>1015.6</v>
      </c>
      <c r="I75" s="59">
        <f t="shared" si="9"/>
        <v>596.4</v>
      </c>
      <c r="J75" s="61">
        <f t="shared" si="10"/>
        <v>0.36997518610421837</v>
      </c>
      <c r="K75">
        <f t="shared" si="5"/>
        <v>971.78170911391908</v>
      </c>
      <c r="L75" s="59">
        <f t="shared" si="6"/>
        <v>640.21829088608092</v>
      </c>
      <c r="M75" s="61">
        <f t="shared" si="7"/>
        <v>0.39715774868863579</v>
      </c>
      <c r="N75"/>
      <c r="O75" s="59"/>
    </row>
    <row r="76" spans="1:15" x14ac:dyDescent="0.3">
      <c r="A76" s="4" t="s">
        <v>28</v>
      </c>
      <c r="B76" s="6">
        <v>16</v>
      </c>
      <c r="C76" s="4" t="s">
        <v>25</v>
      </c>
      <c r="D76" s="5" t="s">
        <v>5</v>
      </c>
      <c r="E76" s="5" t="s">
        <v>5</v>
      </c>
      <c r="F76" s="5" t="s">
        <v>5</v>
      </c>
      <c r="G76" s="6">
        <v>1267</v>
      </c>
      <c r="H76" s="59">
        <f t="shared" si="8"/>
        <v>1083.2</v>
      </c>
      <c r="I76" s="59">
        <f t="shared" si="9"/>
        <v>183.79999999999995</v>
      </c>
      <c r="J76" s="61">
        <f t="shared" si="10"/>
        <v>0.14506708760852405</v>
      </c>
      <c r="K76">
        <f t="shared" si="5"/>
        <v>1035.8035382025271</v>
      </c>
      <c r="L76" s="59">
        <f t="shared" si="6"/>
        <v>231.19646179747292</v>
      </c>
      <c r="M76" s="61">
        <f t="shared" si="7"/>
        <v>0.18247550260258322</v>
      </c>
      <c r="N76"/>
      <c r="O76" s="59"/>
    </row>
    <row r="77" spans="1:15" x14ac:dyDescent="0.3">
      <c r="A77" s="4" t="s">
        <v>28</v>
      </c>
      <c r="B77" s="6">
        <v>17</v>
      </c>
      <c r="C77" s="4" t="s">
        <v>21</v>
      </c>
      <c r="D77" s="5" t="s">
        <v>5</v>
      </c>
      <c r="E77" s="5" t="s">
        <v>5</v>
      </c>
      <c r="F77" s="5" t="s">
        <v>5</v>
      </c>
      <c r="G77" s="6">
        <v>825</v>
      </c>
      <c r="H77" s="59">
        <f t="shared" si="8"/>
        <v>1113.8</v>
      </c>
      <c r="I77" s="59">
        <f t="shared" si="9"/>
        <v>288.79999999999995</v>
      </c>
      <c r="J77" s="61">
        <f t="shared" si="10"/>
        <v>0.35006060606060602</v>
      </c>
      <c r="K77">
        <f t="shared" si="5"/>
        <v>1058.9231843822745</v>
      </c>
      <c r="L77" s="59">
        <f t="shared" si="6"/>
        <v>233.92318438227448</v>
      </c>
      <c r="M77" s="61">
        <f t="shared" si="7"/>
        <v>0.28354325379669637</v>
      </c>
      <c r="N77"/>
      <c r="O77" s="59"/>
    </row>
    <row r="78" spans="1:15" x14ac:dyDescent="0.3">
      <c r="A78" s="4" t="s">
        <v>28</v>
      </c>
      <c r="B78" s="6">
        <v>18</v>
      </c>
      <c r="C78" s="4" t="s">
        <v>22</v>
      </c>
      <c r="D78" s="5" t="s">
        <v>5</v>
      </c>
      <c r="E78" s="5" t="s">
        <v>5</v>
      </c>
      <c r="F78" s="5" t="s">
        <v>5</v>
      </c>
      <c r="G78" s="6">
        <v>729</v>
      </c>
      <c r="H78" s="59">
        <f t="shared" si="8"/>
        <v>1109.4000000000001</v>
      </c>
      <c r="I78" s="59">
        <f t="shared" si="9"/>
        <v>380.40000000000009</v>
      </c>
      <c r="J78" s="61">
        <f t="shared" si="10"/>
        <v>0.52181069958847748</v>
      </c>
      <c r="K78">
        <f t="shared" si="5"/>
        <v>1035.530865944047</v>
      </c>
      <c r="L78" s="59">
        <f t="shared" si="6"/>
        <v>306.53086594404704</v>
      </c>
      <c r="M78" s="61">
        <f t="shared" si="7"/>
        <v>0.42048129759128539</v>
      </c>
      <c r="N78"/>
      <c r="O78" s="59"/>
    </row>
    <row r="79" spans="1:15" x14ac:dyDescent="0.3">
      <c r="A79" s="4" t="s">
        <v>28</v>
      </c>
      <c r="B79" s="6">
        <v>19</v>
      </c>
      <c r="C79" s="4" t="s">
        <v>23</v>
      </c>
      <c r="D79" s="5" t="s">
        <v>5</v>
      </c>
      <c r="E79" s="5" t="s">
        <v>5</v>
      </c>
      <c r="F79" s="5" t="s">
        <v>5</v>
      </c>
      <c r="G79" s="6">
        <v>836</v>
      </c>
      <c r="H79" s="59">
        <f t="shared" si="8"/>
        <v>1053.8</v>
      </c>
      <c r="I79" s="59">
        <f t="shared" si="9"/>
        <v>217.79999999999995</v>
      </c>
      <c r="J79" s="61">
        <f t="shared" si="10"/>
        <v>0.26052631578947361</v>
      </c>
      <c r="K79">
        <f t="shared" si="5"/>
        <v>1004.8777793496423</v>
      </c>
      <c r="L79" s="59">
        <f t="shared" si="6"/>
        <v>168.87777934964231</v>
      </c>
      <c r="M79" s="61">
        <f t="shared" si="7"/>
        <v>0.20200691309765825</v>
      </c>
      <c r="N79"/>
      <c r="O79" s="59"/>
    </row>
    <row r="80" spans="1:15" x14ac:dyDescent="0.3">
      <c r="A80" s="4" t="s">
        <v>28</v>
      </c>
      <c r="B80" s="6">
        <v>20</v>
      </c>
      <c r="C80" s="4" t="s">
        <v>24</v>
      </c>
      <c r="D80" s="5" t="s">
        <v>5</v>
      </c>
      <c r="E80" s="5" t="s">
        <v>5</v>
      </c>
      <c r="F80" s="5" t="s">
        <v>5</v>
      </c>
      <c r="G80" s="6">
        <v>1123</v>
      </c>
      <c r="H80" s="59">
        <f t="shared" si="8"/>
        <v>956</v>
      </c>
      <c r="I80" s="59">
        <f t="shared" si="9"/>
        <v>167</v>
      </c>
      <c r="J80" s="61">
        <f t="shared" si="10"/>
        <v>0.14870881567230632</v>
      </c>
      <c r="K80">
        <f t="shared" si="5"/>
        <v>987.99000141467809</v>
      </c>
      <c r="L80" s="59">
        <f t="shared" si="6"/>
        <v>135.00999858532191</v>
      </c>
      <c r="M80" s="61">
        <f t="shared" si="7"/>
        <v>0.12022261672780224</v>
      </c>
      <c r="N80"/>
      <c r="O80" s="59"/>
    </row>
    <row r="81" spans="1:15" x14ac:dyDescent="0.3">
      <c r="A81" s="4" t="s">
        <v>28</v>
      </c>
      <c r="B81" s="6">
        <v>23</v>
      </c>
      <c r="C81" s="4" t="s">
        <v>25</v>
      </c>
      <c r="D81" s="5" t="s">
        <v>5</v>
      </c>
      <c r="E81" s="5" t="s">
        <v>5</v>
      </c>
      <c r="F81" s="5" t="s">
        <v>5</v>
      </c>
      <c r="G81" s="6">
        <v>900</v>
      </c>
      <c r="H81" s="59">
        <f t="shared" si="8"/>
        <v>882.6</v>
      </c>
      <c r="I81" s="59">
        <f t="shared" si="9"/>
        <v>17.399999999999977</v>
      </c>
      <c r="J81" s="61">
        <f t="shared" si="10"/>
        <v>1.9333333333333307E-2</v>
      </c>
      <c r="K81">
        <f t="shared" si="5"/>
        <v>1001.4910012732103</v>
      </c>
      <c r="L81" s="59">
        <f t="shared" si="6"/>
        <v>101.49100127321026</v>
      </c>
      <c r="M81" s="61">
        <f t="shared" si="7"/>
        <v>0.11276777919245584</v>
      </c>
      <c r="N81"/>
      <c r="O81" s="59"/>
    </row>
    <row r="82" spans="1:15" x14ac:dyDescent="0.3">
      <c r="A82" s="4" t="s">
        <v>28</v>
      </c>
      <c r="B82" s="6">
        <v>24</v>
      </c>
      <c r="C82" s="4" t="s">
        <v>21</v>
      </c>
      <c r="D82" s="5" t="s">
        <v>5</v>
      </c>
      <c r="E82" s="5" t="s">
        <v>5</v>
      </c>
      <c r="F82" s="5" t="s">
        <v>5</v>
      </c>
      <c r="G82" s="6">
        <v>702</v>
      </c>
      <c r="H82" s="59">
        <f t="shared" si="8"/>
        <v>858</v>
      </c>
      <c r="I82" s="59">
        <f t="shared" si="9"/>
        <v>156</v>
      </c>
      <c r="J82" s="61">
        <f t="shared" si="10"/>
        <v>0.22222222222222221</v>
      </c>
      <c r="K82">
        <f t="shared" si="5"/>
        <v>991.34190114588921</v>
      </c>
      <c r="L82" s="59">
        <f t="shared" si="6"/>
        <v>289.34190114588921</v>
      </c>
      <c r="M82" s="61">
        <f t="shared" si="7"/>
        <v>0.41216795035026954</v>
      </c>
      <c r="N82"/>
      <c r="O82" s="59"/>
    </row>
    <row r="83" spans="1:15" x14ac:dyDescent="0.3">
      <c r="A83" s="4" t="s">
        <v>28</v>
      </c>
      <c r="B83" s="6">
        <v>25</v>
      </c>
      <c r="C83" s="4" t="s">
        <v>22</v>
      </c>
      <c r="D83" s="5" t="s">
        <v>5</v>
      </c>
      <c r="E83" s="5" t="s">
        <v>5</v>
      </c>
      <c r="F83" s="5" t="s">
        <v>5</v>
      </c>
      <c r="G83" s="6">
        <v>724</v>
      </c>
      <c r="H83" s="59">
        <f t="shared" si="8"/>
        <v>857</v>
      </c>
      <c r="I83" s="59">
        <f t="shared" si="9"/>
        <v>133</v>
      </c>
      <c r="J83" s="61">
        <f t="shared" si="10"/>
        <v>0.18370165745856354</v>
      </c>
      <c r="K83">
        <f t="shared" si="5"/>
        <v>962.40771103130032</v>
      </c>
      <c r="L83" s="59">
        <f t="shared" si="6"/>
        <v>238.40771103130032</v>
      </c>
      <c r="M83" s="61">
        <f t="shared" si="7"/>
        <v>0.32929241855151981</v>
      </c>
      <c r="N83"/>
      <c r="O83" s="59"/>
    </row>
    <row r="84" spans="1:15" x14ac:dyDescent="0.3">
      <c r="A84" s="4" t="s">
        <v>28</v>
      </c>
      <c r="B84" s="6">
        <v>26</v>
      </c>
      <c r="C84" s="4" t="s">
        <v>23</v>
      </c>
      <c r="D84" s="5" t="s">
        <v>5</v>
      </c>
      <c r="E84" s="5" t="s">
        <v>5</v>
      </c>
      <c r="F84" s="5" t="s">
        <v>5</v>
      </c>
      <c r="G84" s="6">
        <v>824</v>
      </c>
      <c r="H84" s="59">
        <f t="shared" si="8"/>
        <v>854.6</v>
      </c>
      <c r="I84" s="59">
        <f t="shared" si="9"/>
        <v>30.600000000000023</v>
      </c>
      <c r="J84" s="61">
        <f t="shared" si="10"/>
        <v>3.7135922330097118E-2</v>
      </c>
      <c r="K84">
        <f t="shared" si="5"/>
        <v>938.56693992817031</v>
      </c>
      <c r="L84" s="59">
        <f t="shared" si="6"/>
        <v>114.56693992817031</v>
      </c>
      <c r="M84" s="61">
        <f t="shared" si="7"/>
        <v>0.13903754845651736</v>
      </c>
      <c r="N84"/>
      <c r="O84" s="59"/>
    </row>
    <row r="85" spans="1:15" x14ac:dyDescent="0.3">
      <c r="A85" s="4" t="s">
        <v>28</v>
      </c>
      <c r="B85" s="6">
        <v>27</v>
      </c>
      <c r="C85" s="4" t="s">
        <v>24</v>
      </c>
      <c r="D85" s="5" t="s">
        <v>7</v>
      </c>
      <c r="E85" s="5" t="s">
        <v>5</v>
      </c>
      <c r="F85" s="5" t="s">
        <v>5</v>
      </c>
      <c r="G85" s="6">
        <v>1682</v>
      </c>
      <c r="H85" s="59">
        <f t="shared" si="8"/>
        <v>966.4</v>
      </c>
      <c r="I85" s="59">
        <f t="shared" si="9"/>
        <v>715.6</v>
      </c>
      <c r="J85" s="61">
        <f t="shared" si="10"/>
        <v>0.42544589774078478</v>
      </c>
      <c r="K85">
        <f t="shared" si="5"/>
        <v>927.1102459353533</v>
      </c>
      <c r="L85" s="59">
        <f t="shared" si="6"/>
        <v>754.8897540646467</v>
      </c>
      <c r="M85" s="61">
        <f t="shared" si="7"/>
        <v>0.44880484783867225</v>
      </c>
      <c r="N85"/>
      <c r="O85" s="59"/>
    </row>
    <row r="86" spans="1:15" x14ac:dyDescent="0.3">
      <c r="A86" s="4" t="s">
        <v>28</v>
      </c>
      <c r="B86" s="6">
        <v>30</v>
      </c>
      <c r="C86" s="4" t="s">
        <v>25</v>
      </c>
      <c r="D86" s="5" t="s">
        <v>5</v>
      </c>
      <c r="E86" s="5" t="s">
        <v>5</v>
      </c>
      <c r="F86" s="5" t="s">
        <v>5</v>
      </c>
      <c r="G86" s="6">
        <v>1146</v>
      </c>
      <c r="H86" s="59">
        <f t="shared" si="8"/>
        <v>1015.6</v>
      </c>
      <c r="I86" s="59">
        <f t="shared" si="9"/>
        <v>130.39999999999998</v>
      </c>
      <c r="J86" s="61">
        <f t="shared" si="10"/>
        <v>0.11378708551483419</v>
      </c>
      <c r="K86">
        <f t="shared" si="5"/>
        <v>1002.5992213418181</v>
      </c>
      <c r="L86" s="59">
        <f t="shared" si="6"/>
        <v>143.40077865818193</v>
      </c>
      <c r="M86" s="61">
        <f t="shared" si="7"/>
        <v>0.12513156950975737</v>
      </c>
      <c r="N86"/>
      <c r="O86" s="59"/>
    </row>
    <row r="87" spans="1:15" x14ac:dyDescent="0.3">
      <c r="A87" s="4" t="s">
        <v>29</v>
      </c>
      <c r="B87" s="6">
        <v>1</v>
      </c>
      <c r="C87" s="4" t="s">
        <v>21</v>
      </c>
      <c r="D87" s="5" t="s">
        <v>5</v>
      </c>
      <c r="E87" s="5" t="s">
        <v>7</v>
      </c>
      <c r="F87" s="5" t="s">
        <v>5</v>
      </c>
      <c r="G87" s="6">
        <v>1488</v>
      </c>
      <c r="H87" s="59">
        <f t="shared" si="8"/>
        <v>1172.8</v>
      </c>
      <c r="I87" s="59">
        <f t="shared" si="9"/>
        <v>315.20000000000005</v>
      </c>
      <c r="J87" s="61">
        <f t="shared" si="10"/>
        <v>0.21182795698924733</v>
      </c>
      <c r="K87">
        <f t="shared" si="5"/>
        <v>1016.9392992076363</v>
      </c>
      <c r="L87" s="59">
        <f t="shared" si="6"/>
        <v>471.06070079236372</v>
      </c>
      <c r="M87" s="61">
        <f t="shared" si="7"/>
        <v>0.31657305160777133</v>
      </c>
      <c r="N87"/>
      <c r="O87" s="59"/>
    </row>
    <row r="88" spans="1:15" x14ac:dyDescent="0.3">
      <c r="A88" s="4" t="s">
        <v>29</v>
      </c>
      <c r="B88" s="6">
        <v>2</v>
      </c>
      <c r="C88" s="4" t="s">
        <v>22</v>
      </c>
      <c r="D88" s="5" t="s">
        <v>5</v>
      </c>
      <c r="E88" s="5" t="s">
        <v>5</v>
      </c>
      <c r="F88" s="5" t="s">
        <v>5</v>
      </c>
      <c r="G88" s="6">
        <v>1121</v>
      </c>
      <c r="H88" s="59">
        <f t="shared" si="8"/>
        <v>1252.2</v>
      </c>
      <c r="I88" s="59">
        <f t="shared" si="9"/>
        <v>131.20000000000005</v>
      </c>
      <c r="J88" s="61">
        <f t="shared" si="10"/>
        <v>0.11703835860838541</v>
      </c>
      <c r="K88">
        <f t="shared" si="5"/>
        <v>1064.0453692868728</v>
      </c>
      <c r="L88" s="59">
        <f t="shared" si="6"/>
        <v>56.954630713127244</v>
      </c>
      <c r="M88" s="61">
        <f t="shared" si="7"/>
        <v>5.0806985471121537E-2</v>
      </c>
      <c r="N88"/>
      <c r="O88" s="59"/>
    </row>
    <row r="89" spans="1:15" x14ac:dyDescent="0.3">
      <c r="A89" s="4" t="s">
        <v>29</v>
      </c>
      <c r="B89" s="6">
        <v>3</v>
      </c>
      <c r="C89" s="4" t="s">
        <v>23</v>
      </c>
      <c r="D89" s="5" t="s">
        <v>5</v>
      </c>
      <c r="E89" s="5" t="s">
        <v>5</v>
      </c>
      <c r="F89" s="5" t="s">
        <v>5</v>
      </c>
      <c r="G89" s="6">
        <v>1147</v>
      </c>
      <c r="H89" s="59">
        <f t="shared" si="8"/>
        <v>1316.8</v>
      </c>
      <c r="I89" s="59">
        <f t="shared" si="9"/>
        <v>169.79999999999995</v>
      </c>
      <c r="J89" s="61">
        <f t="shared" si="10"/>
        <v>0.14803836094158671</v>
      </c>
      <c r="K89">
        <f t="shared" si="5"/>
        <v>1069.7408323581856</v>
      </c>
      <c r="L89" s="59">
        <f t="shared" si="6"/>
        <v>77.259167641814429</v>
      </c>
      <c r="M89" s="61">
        <f t="shared" si="7"/>
        <v>6.7357600385191313E-2</v>
      </c>
      <c r="N89"/>
      <c r="O89" s="59"/>
    </row>
    <row r="90" spans="1:15" x14ac:dyDescent="0.3">
      <c r="A90" s="4" t="s">
        <v>29</v>
      </c>
      <c r="B90" s="6">
        <v>4</v>
      </c>
      <c r="C90" s="4" t="s">
        <v>24</v>
      </c>
      <c r="D90" s="5" t="s">
        <v>5</v>
      </c>
      <c r="E90" s="5" t="s">
        <v>5</v>
      </c>
      <c r="F90" s="5" t="s">
        <v>5</v>
      </c>
      <c r="G90" s="6">
        <v>1455</v>
      </c>
      <c r="H90" s="59">
        <f t="shared" si="8"/>
        <v>1271.4000000000001</v>
      </c>
      <c r="I90" s="59">
        <f t="shared" si="9"/>
        <v>183.59999999999991</v>
      </c>
      <c r="J90" s="61">
        <f t="shared" si="10"/>
        <v>0.12618556701030922</v>
      </c>
      <c r="K90">
        <f t="shared" si="5"/>
        <v>1077.466749122367</v>
      </c>
      <c r="L90" s="59">
        <f t="shared" si="6"/>
        <v>377.53325087763301</v>
      </c>
      <c r="M90" s="61">
        <f t="shared" si="7"/>
        <v>0.25947302465816702</v>
      </c>
      <c r="N90"/>
      <c r="O90" s="59"/>
    </row>
    <row r="91" spans="1:15" x14ac:dyDescent="0.3">
      <c r="A91" s="4" t="s">
        <v>29</v>
      </c>
      <c r="B91" s="6">
        <v>7</v>
      </c>
      <c r="C91" s="4" t="s">
        <v>25</v>
      </c>
      <c r="D91" s="5" t="s">
        <v>5</v>
      </c>
      <c r="E91" s="5" t="s">
        <v>5</v>
      </c>
      <c r="F91" s="5" t="s">
        <v>5</v>
      </c>
      <c r="G91" s="6">
        <v>1330</v>
      </c>
      <c r="H91" s="59">
        <f t="shared" si="8"/>
        <v>1308.2</v>
      </c>
      <c r="I91" s="59">
        <f t="shared" si="9"/>
        <v>21.799999999999955</v>
      </c>
      <c r="J91" s="61">
        <f t="shared" si="10"/>
        <v>1.6390977443608987E-2</v>
      </c>
      <c r="K91">
        <f t="shared" si="5"/>
        <v>1115.2200742101304</v>
      </c>
      <c r="L91" s="59">
        <f t="shared" si="6"/>
        <v>214.77992578986959</v>
      </c>
      <c r="M91" s="61">
        <f t="shared" si="7"/>
        <v>0.16148866600742073</v>
      </c>
      <c r="N91"/>
      <c r="O91" s="59"/>
    </row>
    <row r="92" spans="1:15" x14ac:dyDescent="0.3">
      <c r="A92" s="4" t="s">
        <v>29</v>
      </c>
      <c r="B92" s="6">
        <v>8</v>
      </c>
      <c r="C92" s="4" t="s">
        <v>21</v>
      </c>
      <c r="D92" s="5" t="s">
        <v>5</v>
      </c>
      <c r="E92" s="5" t="s">
        <v>5</v>
      </c>
      <c r="F92" s="5" t="s">
        <v>5</v>
      </c>
      <c r="G92" s="6">
        <v>819</v>
      </c>
      <c r="H92" s="59">
        <f t="shared" si="8"/>
        <v>1174.4000000000001</v>
      </c>
      <c r="I92" s="59">
        <f t="shared" si="9"/>
        <v>355.40000000000009</v>
      </c>
      <c r="J92" s="61">
        <f t="shared" si="10"/>
        <v>0.43394383394383407</v>
      </c>
      <c r="K92">
        <f t="shared" si="5"/>
        <v>1136.6980667891175</v>
      </c>
      <c r="L92" s="59">
        <f t="shared" si="6"/>
        <v>317.69806678911755</v>
      </c>
      <c r="M92" s="61">
        <f t="shared" si="7"/>
        <v>0.38790972745923996</v>
      </c>
      <c r="N92"/>
      <c r="O92" s="59"/>
    </row>
    <row r="93" spans="1:15" x14ac:dyDescent="0.3">
      <c r="A93" s="4" t="s">
        <v>29</v>
      </c>
      <c r="B93" s="6">
        <v>9</v>
      </c>
      <c r="C93" s="4" t="s">
        <v>22</v>
      </c>
      <c r="D93" s="5" t="s">
        <v>5</v>
      </c>
      <c r="E93" s="5" t="s">
        <v>5</v>
      </c>
      <c r="F93" s="5" t="s">
        <v>5</v>
      </c>
      <c r="G93" s="6">
        <v>743</v>
      </c>
      <c r="H93" s="59">
        <f t="shared" si="8"/>
        <v>1098.8</v>
      </c>
      <c r="I93" s="59">
        <f t="shared" si="9"/>
        <v>355.79999999999995</v>
      </c>
      <c r="J93" s="61">
        <f t="shared" si="10"/>
        <v>0.47886944818304167</v>
      </c>
      <c r="K93">
        <f t="shared" si="5"/>
        <v>1104.9282601102059</v>
      </c>
      <c r="L93" s="59">
        <f t="shared" si="6"/>
        <v>361.92826011020588</v>
      </c>
      <c r="M93" s="61">
        <f t="shared" si="7"/>
        <v>0.48711744294778719</v>
      </c>
      <c r="N93"/>
      <c r="O93" s="59"/>
    </row>
    <row r="94" spans="1:15" x14ac:dyDescent="0.3">
      <c r="A94" s="4" t="s">
        <v>29</v>
      </c>
      <c r="B94" s="6">
        <v>10</v>
      </c>
      <c r="C94" s="4" t="s">
        <v>23</v>
      </c>
      <c r="D94" s="5" t="s">
        <v>5</v>
      </c>
      <c r="E94" s="5" t="s">
        <v>5</v>
      </c>
      <c r="F94" s="5" t="s">
        <v>5</v>
      </c>
      <c r="G94" s="6">
        <v>921</v>
      </c>
      <c r="H94" s="59">
        <f t="shared" si="8"/>
        <v>1053.5999999999999</v>
      </c>
      <c r="I94" s="59">
        <f t="shared" si="9"/>
        <v>132.59999999999991</v>
      </c>
      <c r="J94" s="61">
        <f t="shared" si="10"/>
        <v>0.14397394136807809</v>
      </c>
      <c r="K94">
        <f t="shared" si="5"/>
        <v>1068.7354340991853</v>
      </c>
      <c r="L94" s="59">
        <f t="shared" si="6"/>
        <v>147.73543409918534</v>
      </c>
      <c r="M94" s="61">
        <f t="shared" si="7"/>
        <v>0.16040763745839884</v>
      </c>
      <c r="N94"/>
      <c r="O94" s="59"/>
    </row>
    <row r="95" spans="1:15" x14ac:dyDescent="0.3">
      <c r="A95" s="4" t="s">
        <v>29</v>
      </c>
      <c r="B95" s="6">
        <v>11</v>
      </c>
      <c r="C95" s="4" t="s">
        <v>24</v>
      </c>
      <c r="D95" s="5" t="s">
        <v>7</v>
      </c>
      <c r="E95" s="5" t="s">
        <v>7</v>
      </c>
      <c r="F95" s="5" t="s">
        <v>5</v>
      </c>
      <c r="G95" s="6">
        <v>1731</v>
      </c>
      <c r="H95" s="59">
        <f t="shared" si="8"/>
        <v>1108.8</v>
      </c>
      <c r="I95" s="59">
        <f t="shared" si="9"/>
        <v>622.20000000000005</v>
      </c>
      <c r="J95" s="61">
        <f t="shared" si="10"/>
        <v>0.35944540727902952</v>
      </c>
      <c r="K95">
        <f t="shared" si="5"/>
        <v>1053.9618906892667</v>
      </c>
      <c r="L95" s="59">
        <f t="shared" si="6"/>
        <v>677.03810931073326</v>
      </c>
      <c r="M95" s="61">
        <f t="shared" si="7"/>
        <v>0.39112542421186208</v>
      </c>
      <c r="N95"/>
      <c r="O95" s="59"/>
    </row>
    <row r="96" spans="1:15" x14ac:dyDescent="0.3">
      <c r="A96" s="4" t="s">
        <v>29</v>
      </c>
      <c r="B96" s="6">
        <v>14</v>
      </c>
      <c r="C96" s="4" t="s">
        <v>25</v>
      </c>
      <c r="D96" s="5" t="s">
        <v>5</v>
      </c>
      <c r="E96" s="5" t="s">
        <v>5</v>
      </c>
      <c r="F96" s="5" t="s">
        <v>5</v>
      </c>
      <c r="G96" s="6">
        <v>1118</v>
      </c>
      <c r="H96" s="59">
        <f t="shared" si="8"/>
        <v>1066.4000000000001</v>
      </c>
      <c r="I96" s="59">
        <f t="shared" si="9"/>
        <v>51.599999999999909</v>
      </c>
      <c r="J96" s="61">
        <f t="shared" si="10"/>
        <v>4.6153846153846073E-2</v>
      </c>
      <c r="K96">
        <f t="shared" si="5"/>
        <v>1121.6657016203401</v>
      </c>
      <c r="L96" s="59">
        <f t="shared" si="6"/>
        <v>3.6657016203400872</v>
      </c>
      <c r="M96" s="61">
        <f t="shared" si="7"/>
        <v>3.2788028804473053E-3</v>
      </c>
      <c r="N96"/>
      <c r="O96" s="59"/>
    </row>
    <row r="97" spans="1:18" x14ac:dyDescent="0.3">
      <c r="A97" s="4" t="s">
        <v>29</v>
      </c>
      <c r="B97" s="6">
        <v>15</v>
      </c>
      <c r="C97" s="4" t="s">
        <v>21</v>
      </c>
      <c r="D97" s="5" t="s">
        <v>5</v>
      </c>
      <c r="E97" s="5" t="s">
        <v>5</v>
      </c>
      <c r="F97" s="5" t="s">
        <v>5</v>
      </c>
      <c r="G97" s="6">
        <v>1064</v>
      </c>
      <c r="H97" s="59">
        <f t="shared" si="8"/>
        <v>1115.4000000000001</v>
      </c>
      <c r="I97" s="59">
        <f t="shared" si="9"/>
        <v>51.400000000000091</v>
      </c>
      <c r="J97" s="61">
        <f t="shared" si="10"/>
        <v>4.8308270676691814E-2</v>
      </c>
      <c r="K97">
        <f t="shared" si="5"/>
        <v>1121.2991314583062</v>
      </c>
      <c r="L97" s="59">
        <f t="shared" si="6"/>
        <v>57.299131458306192</v>
      </c>
      <c r="M97" s="61">
        <f t="shared" si="7"/>
        <v>5.3852567160062211E-2</v>
      </c>
      <c r="N97"/>
      <c r="O97" s="59"/>
      <c r="P97" s="7" t="s">
        <v>117</v>
      </c>
    </row>
    <row r="98" spans="1:18" x14ac:dyDescent="0.3">
      <c r="A98" s="4" t="s">
        <v>29</v>
      </c>
      <c r="B98" s="6">
        <v>16</v>
      </c>
      <c r="C98" s="4" t="s">
        <v>22</v>
      </c>
      <c r="D98" s="5" t="s">
        <v>5</v>
      </c>
      <c r="E98" s="5" t="s">
        <v>5</v>
      </c>
      <c r="F98" s="5" t="s">
        <v>5</v>
      </c>
      <c r="G98" s="6">
        <v>869</v>
      </c>
      <c r="H98" s="59">
        <f t="shared" si="8"/>
        <v>1140.5999999999999</v>
      </c>
      <c r="I98" s="59">
        <f t="shared" si="9"/>
        <v>271.59999999999991</v>
      </c>
      <c r="J98" s="61">
        <f t="shared" si="10"/>
        <v>0.31254315304948205</v>
      </c>
      <c r="K98">
        <f t="shared" si="5"/>
        <v>1115.5692183124756</v>
      </c>
      <c r="L98" s="59">
        <f t="shared" si="6"/>
        <v>246.56921831247564</v>
      </c>
      <c r="M98" s="61">
        <f t="shared" si="7"/>
        <v>0.28373903142977636</v>
      </c>
      <c r="N98"/>
      <c r="O98" s="59"/>
    </row>
    <row r="99" spans="1:18" x14ac:dyDescent="0.3">
      <c r="A99" s="4" t="s">
        <v>29</v>
      </c>
      <c r="B99" s="6">
        <v>17</v>
      </c>
      <c r="C99" s="4" t="s">
        <v>23</v>
      </c>
      <c r="D99" s="5" t="s">
        <v>5</v>
      </c>
      <c r="E99" s="5" t="s">
        <v>5</v>
      </c>
      <c r="F99" s="5" t="s">
        <v>5</v>
      </c>
      <c r="G99" s="6">
        <v>844</v>
      </c>
      <c r="H99" s="59">
        <f t="shared" si="8"/>
        <v>1125.2</v>
      </c>
      <c r="I99" s="59">
        <f t="shared" si="9"/>
        <v>281.20000000000005</v>
      </c>
      <c r="J99" s="61">
        <f t="shared" si="10"/>
        <v>0.33317535545023702</v>
      </c>
      <c r="K99">
        <f t="shared" si="5"/>
        <v>1090.9122964812282</v>
      </c>
      <c r="L99" s="59">
        <f t="shared" si="6"/>
        <v>246.91229648122817</v>
      </c>
      <c r="M99" s="61">
        <f t="shared" si="7"/>
        <v>0.29255011431425137</v>
      </c>
      <c r="N99"/>
      <c r="O99" s="59"/>
      <c r="Q99" s="7" t="s">
        <v>118</v>
      </c>
      <c r="R99" s="7" cm="1">
        <f t="array" ref="R99">SUMPRODUCT(ABS(I6:I255))/COUNT(I6:I255)</f>
        <v>249.76800000000011</v>
      </c>
    </row>
    <row r="100" spans="1:18" x14ac:dyDescent="0.3">
      <c r="A100" s="4" t="s">
        <v>29</v>
      </c>
      <c r="B100" s="6">
        <v>18</v>
      </c>
      <c r="C100" s="4" t="s">
        <v>24</v>
      </c>
      <c r="D100" s="5" t="s">
        <v>5</v>
      </c>
      <c r="E100" s="5" t="s">
        <v>5</v>
      </c>
      <c r="F100" s="5" t="s">
        <v>5</v>
      </c>
      <c r="G100" s="6">
        <v>1251</v>
      </c>
      <c r="H100" s="59">
        <f t="shared" si="8"/>
        <v>1029.2</v>
      </c>
      <c r="I100" s="59">
        <f t="shared" si="9"/>
        <v>221.79999999999995</v>
      </c>
      <c r="J100" s="61">
        <f t="shared" si="10"/>
        <v>0.17729816147082331</v>
      </c>
      <c r="K100">
        <f t="shared" si="5"/>
        <v>1066.2210668331054</v>
      </c>
      <c r="L100" s="59">
        <f t="shared" si="6"/>
        <v>184.7789331668946</v>
      </c>
      <c r="M100" s="61">
        <f t="shared" si="7"/>
        <v>0.14770498254747769</v>
      </c>
      <c r="N100"/>
      <c r="O100" s="59"/>
      <c r="Q100" s="7" t="s">
        <v>119</v>
      </c>
      <c r="R100" s="7">
        <f>SQRT(SUMSQ(I6:I255)/COUNTA(I6:I255))</f>
        <v>312.82620759776506</v>
      </c>
    </row>
    <row r="101" spans="1:18" x14ac:dyDescent="0.3">
      <c r="A101" s="4" t="s">
        <v>29</v>
      </c>
      <c r="B101" s="6">
        <v>21</v>
      </c>
      <c r="C101" s="4" t="s">
        <v>25</v>
      </c>
      <c r="D101" s="5" t="s">
        <v>5</v>
      </c>
      <c r="E101" s="5" t="s">
        <v>5</v>
      </c>
      <c r="F101" s="5" t="s">
        <v>5</v>
      </c>
      <c r="G101" s="6">
        <v>1187</v>
      </c>
      <c r="H101" s="59">
        <f t="shared" si="8"/>
        <v>1043</v>
      </c>
      <c r="I101" s="59">
        <f t="shared" si="9"/>
        <v>144</v>
      </c>
      <c r="J101" s="61">
        <f t="shared" si="10"/>
        <v>0.12131423757371525</v>
      </c>
      <c r="K101">
        <f t="shared" si="5"/>
        <v>1084.6989601497949</v>
      </c>
      <c r="L101" s="59">
        <f t="shared" si="6"/>
        <v>102.30103985020514</v>
      </c>
      <c r="M101" s="61">
        <f t="shared" si="7"/>
        <v>8.6184532308513181E-2</v>
      </c>
      <c r="N101"/>
      <c r="O101" s="59"/>
      <c r="Q101" s="7" t="s">
        <v>121</v>
      </c>
      <c r="R101" s="62">
        <f>AVERAGE(J6:J255)</f>
        <v>0.24406393232550788</v>
      </c>
    </row>
    <row r="102" spans="1:18" x14ac:dyDescent="0.3">
      <c r="A102" s="4" t="s">
        <v>29</v>
      </c>
      <c r="B102" s="6">
        <v>22</v>
      </c>
      <c r="C102" s="4" t="s">
        <v>21</v>
      </c>
      <c r="D102" s="5" t="s">
        <v>5</v>
      </c>
      <c r="E102" s="5" t="s">
        <v>5</v>
      </c>
      <c r="F102" s="5" t="s">
        <v>5</v>
      </c>
      <c r="G102" s="6">
        <v>785</v>
      </c>
      <c r="H102" s="59">
        <f t="shared" si="8"/>
        <v>987.2</v>
      </c>
      <c r="I102" s="59">
        <f t="shared" si="9"/>
        <v>202.20000000000005</v>
      </c>
      <c r="J102" s="61">
        <f t="shared" si="10"/>
        <v>0.25757961783439498</v>
      </c>
      <c r="K102">
        <f t="shared" si="5"/>
        <v>1094.9290641348155</v>
      </c>
      <c r="L102" s="59">
        <f t="shared" si="6"/>
        <v>309.92906413481546</v>
      </c>
      <c r="M102" s="61">
        <f t="shared" si="7"/>
        <v>0.39481409443925536</v>
      </c>
      <c r="N102"/>
      <c r="O102" s="59"/>
    </row>
    <row r="103" spans="1:18" x14ac:dyDescent="0.3">
      <c r="A103" s="4" t="s">
        <v>29</v>
      </c>
      <c r="B103" s="6">
        <v>23</v>
      </c>
      <c r="C103" s="4" t="s">
        <v>22</v>
      </c>
      <c r="D103" s="5" t="s">
        <v>5</v>
      </c>
      <c r="E103" s="5" t="s">
        <v>5</v>
      </c>
      <c r="F103" s="5" t="s">
        <v>5</v>
      </c>
      <c r="G103" s="6">
        <v>705</v>
      </c>
      <c r="H103" s="59">
        <f t="shared" si="8"/>
        <v>954.4</v>
      </c>
      <c r="I103" s="59">
        <f t="shared" si="9"/>
        <v>249.39999999999998</v>
      </c>
      <c r="J103" s="61">
        <f t="shared" si="10"/>
        <v>0.35375886524822692</v>
      </c>
      <c r="K103">
        <f t="shared" si="5"/>
        <v>1063.936157721334</v>
      </c>
      <c r="L103" s="59">
        <f t="shared" si="6"/>
        <v>358.93615772133398</v>
      </c>
      <c r="M103" s="61">
        <f t="shared" si="7"/>
        <v>0.50912930173238868</v>
      </c>
      <c r="N103"/>
      <c r="O103" s="59"/>
    </row>
    <row r="104" spans="1:18" x14ac:dyDescent="0.3">
      <c r="A104" s="4" t="s">
        <v>29</v>
      </c>
      <c r="B104" s="6">
        <v>24</v>
      </c>
      <c r="C104" s="4" t="s">
        <v>23</v>
      </c>
      <c r="D104" s="5" t="s">
        <v>5</v>
      </c>
      <c r="E104" s="5" t="s">
        <v>5</v>
      </c>
      <c r="F104" s="5" t="s">
        <v>5</v>
      </c>
      <c r="G104" s="6">
        <v>890</v>
      </c>
      <c r="H104" s="59">
        <f t="shared" si="8"/>
        <v>963.6</v>
      </c>
      <c r="I104" s="59">
        <f t="shared" si="9"/>
        <v>73.600000000000023</v>
      </c>
      <c r="J104" s="61">
        <f t="shared" si="10"/>
        <v>8.2696629213483169E-2</v>
      </c>
      <c r="K104">
        <f t="shared" si="5"/>
        <v>1028.0425419492008</v>
      </c>
      <c r="L104" s="59">
        <f t="shared" si="6"/>
        <v>138.04254194920077</v>
      </c>
      <c r="M104" s="61">
        <f t="shared" si="7"/>
        <v>0.15510397971820311</v>
      </c>
      <c r="N104"/>
      <c r="O104" s="59"/>
    </row>
    <row r="105" spans="1:18" x14ac:dyDescent="0.3">
      <c r="A105" s="4" t="s">
        <v>29</v>
      </c>
      <c r="B105" s="6">
        <v>25</v>
      </c>
      <c r="C105" s="4" t="s">
        <v>24</v>
      </c>
      <c r="D105" s="5" t="s">
        <v>5</v>
      </c>
      <c r="E105" s="5" t="s">
        <v>5</v>
      </c>
      <c r="F105" s="5" t="s">
        <v>7</v>
      </c>
      <c r="G105" s="6">
        <v>1754</v>
      </c>
      <c r="H105" s="59">
        <f t="shared" si="8"/>
        <v>1064.2</v>
      </c>
      <c r="I105" s="59">
        <f t="shared" si="9"/>
        <v>689.8</v>
      </c>
      <c r="J105" s="61">
        <f t="shared" si="10"/>
        <v>0.39327251995438994</v>
      </c>
      <c r="K105">
        <f t="shared" si="5"/>
        <v>1014.2382877542807</v>
      </c>
      <c r="L105" s="59">
        <f t="shared" si="6"/>
        <v>739.76171224571931</v>
      </c>
      <c r="M105" s="61">
        <f t="shared" si="7"/>
        <v>0.42175696251181261</v>
      </c>
      <c r="N105"/>
      <c r="O105" s="59"/>
    </row>
    <row r="106" spans="1:18" x14ac:dyDescent="0.3">
      <c r="A106" s="4" t="s">
        <v>29</v>
      </c>
      <c r="B106" s="6">
        <v>29</v>
      </c>
      <c r="C106" s="4" t="s">
        <v>21</v>
      </c>
      <c r="D106" s="5" t="s">
        <v>5</v>
      </c>
      <c r="E106" s="5" t="s">
        <v>5</v>
      </c>
      <c r="F106" s="5" t="s">
        <v>7</v>
      </c>
      <c r="G106" s="6">
        <v>1310</v>
      </c>
      <c r="H106" s="59">
        <f t="shared" si="8"/>
        <v>1088.8</v>
      </c>
      <c r="I106" s="59">
        <f t="shared" si="9"/>
        <v>221.20000000000005</v>
      </c>
      <c r="J106" s="61">
        <f t="shared" si="10"/>
        <v>0.16885496183206111</v>
      </c>
      <c r="K106">
        <f t="shared" si="5"/>
        <v>1088.2144589788527</v>
      </c>
      <c r="L106" s="59">
        <f t="shared" si="6"/>
        <v>221.78554102114731</v>
      </c>
      <c r="M106" s="61">
        <f t="shared" si="7"/>
        <v>0.16930193971079946</v>
      </c>
      <c r="N106"/>
      <c r="O106" s="59"/>
    </row>
    <row r="107" spans="1:18" x14ac:dyDescent="0.3">
      <c r="A107" s="4" t="s">
        <v>29</v>
      </c>
      <c r="B107" s="6">
        <v>30</v>
      </c>
      <c r="C107" s="4" t="s">
        <v>22</v>
      </c>
      <c r="D107" s="5" t="s">
        <v>5</v>
      </c>
      <c r="E107" s="5" t="s">
        <v>5</v>
      </c>
      <c r="F107" s="5" t="s">
        <v>5</v>
      </c>
      <c r="G107" s="6">
        <v>937</v>
      </c>
      <c r="H107" s="59">
        <f t="shared" si="8"/>
        <v>1119.2</v>
      </c>
      <c r="I107" s="59">
        <f t="shared" si="9"/>
        <v>182.20000000000005</v>
      </c>
      <c r="J107" s="61">
        <f t="shared" si="10"/>
        <v>0.19445037353255074</v>
      </c>
      <c r="K107">
        <f t="shared" si="5"/>
        <v>1110.3930130809674</v>
      </c>
      <c r="L107" s="59">
        <f t="shared" si="6"/>
        <v>173.39301308096742</v>
      </c>
      <c r="M107" s="61">
        <f t="shared" si="7"/>
        <v>0.18505124128171549</v>
      </c>
      <c r="N107"/>
      <c r="O107" s="59"/>
    </row>
    <row r="108" spans="1:18" x14ac:dyDescent="0.3">
      <c r="A108" s="4" t="s">
        <v>29</v>
      </c>
      <c r="B108" s="6">
        <v>31</v>
      </c>
      <c r="C108" s="4" t="s">
        <v>23</v>
      </c>
      <c r="D108" s="5" t="s">
        <v>5</v>
      </c>
      <c r="E108" s="5" t="s">
        <v>5</v>
      </c>
      <c r="F108" s="5" t="s">
        <v>5</v>
      </c>
      <c r="G108" s="6">
        <v>956</v>
      </c>
      <c r="H108" s="59">
        <f t="shared" si="8"/>
        <v>1169.4000000000001</v>
      </c>
      <c r="I108" s="59">
        <f t="shared" si="9"/>
        <v>213.40000000000009</v>
      </c>
      <c r="J108" s="61">
        <f t="shared" si="10"/>
        <v>0.22322175732217583</v>
      </c>
      <c r="K108">
        <f t="shared" si="5"/>
        <v>1093.0537117728707</v>
      </c>
      <c r="L108" s="59">
        <f t="shared" si="6"/>
        <v>137.05371177287066</v>
      </c>
      <c r="M108" s="61">
        <f t="shared" si="7"/>
        <v>0.14336162319337933</v>
      </c>
      <c r="N108"/>
      <c r="O108" s="59"/>
    </row>
    <row r="109" spans="1:18" x14ac:dyDescent="0.3">
      <c r="A109" s="4" t="s">
        <v>30</v>
      </c>
      <c r="B109" s="6">
        <v>1</v>
      </c>
      <c r="C109" s="4" t="s">
        <v>24</v>
      </c>
      <c r="D109" s="5" t="s">
        <v>5</v>
      </c>
      <c r="E109" s="5" t="s">
        <v>5</v>
      </c>
      <c r="F109" s="5" t="s">
        <v>5</v>
      </c>
      <c r="G109" s="6">
        <v>2068</v>
      </c>
      <c r="H109" s="59">
        <f t="shared" si="8"/>
        <v>1405</v>
      </c>
      <c r="I109" s="59">
        <f t="shared" si="9"/>
        <v>663</v>
      </c>
      <c r="J109" s="61">
        <f t="shared" si="10"/>
        <v>0.32059961315280466</v>
      </c>
      <c r="K109">
        <f t="shared" si="5"/>
        <v>1079.3483405955835</v>
      </c>
      <c r="L109" s="59">
        <f t="shared" si="6"/>
        <v>988.65165940441648</v>
      </c>
      <c r="M109" s="61">
        <f t="shared" si="7"/>
        <v>0.4780714020330834</v>
      </c>
      <c r="N109"/>
      <c r="O109" s="59"/>
    </row>
    <row r="110" spans="1:18" x14ac:dyDescent="0.3">
      <c r="A110" s="4" t="s">
        <v>30</v>
      </c>
      <c r="B110" s="6">
        <v>4</v>
      </c>
      <c r="C110" s="4" t="s">
        <v>25</v>
      </c>
      <c r="D110" s="5" t="s">
        <v>5</v>
      </c>
      <c r="E110" s="5" t="s">
        <v>5</v>
      </c>
      <c r="F110" s="5" t="s">
        <v>5</v>
      </c>
      <c r="G110" s="6">
        <v>1383</v>
      </c>
      <c r="H110" s="59">
        <f t="shared" si="8"/>
        <v>1330.8</v>
      </c>
      <c r="I110" s="59">
        <f t="shared" si="9"/>
        <v>52.200000000000045</v>
      </c>
      <c r="J110" s="61">
        <f t="shared" si="10"/>
        <v>3.7744034707158383E-2</v>
      </c>
      <c r="K110">
        <f t="shared" si="5"/>
        <v>1178.2135065360253</v>
      </c>
      <c r="L110" s="59">
        <f t="shared" si="6"/>
        <v>204.78649346397469</v>
      </c>
      <c r="M110" s="61">
        <f t="shared" si="7"/>
        <v>0.14807410951841987</v>
      </c>
      <c r="N110"/>
      <c r="O110" s="59"/>
    </row>
    <row r="111" spans="1:18" x14ac:dyDescent="0.3">
      <c r="A111" s="4" t="s">
        <v>30</v>
      </c>
      <c r="B111" s="6">
        <v>5</v>
      </c>
      <c r="C111" s="4" t="s">
        <v>21</v>
      </c>
      <c r="D111" s="5" t="s">
        <v>5</v>
      </c>
      <c r="E111" s="5" t="s">
        <v>5</v>
      </c>
      <c r="F111" s="5" t="s">
        <v>5</v>
      </c>
      <c r="G111" s="6">
        <v>842</v>
      </c>
      <c r="H111" s="59">
        <f t="shared" si="8"/>
        <v>1237.2</v>
      </c>
      <c r="I111" s="59">
        <f t="shared" si="9"/>
        <v>395.20000000000005</v>
      </c>
      <c r="J111" s="61">
        <f t="shared" si="10"/>
        <v>0.46935866983372926</v>
      </c>
      <c r="K111">
        <f t="shared" si="5"/>
        <v>1198.6921558824229</v>
      </c>
      <c r="L111" s="59">
        <f t="shared" si="6"/>
        <v>356.69215588242287</v>
      </c>
      <c r="M111" s="61">
        <f t="shared" si="7"/>
        <v>0.42362488822140482</v>
      </c>
      <c r="N111"/>
      <c r="O111" s="59"/>
    </row>
    <row r="112" spans="1:18" x14ac:dyDescent="0.3">
      <c r="A112" s="4" t="s">
        <v>30</v>
      </c>
      <c r="B112" s="6">
        <v>6</v>
      </c>
      <c r="C112" s="4" t="s">
        <v>22</v>
      </c>
      <c r="D112" s="5" t="s">
        <v>5</v>
      </c>
      <c r="E112" s="5" t="s">
        <v>5</v>
      </c>
      <c r="F112" s="5" t="s">
        <v>5</v>
      </c>
      <c r="G112" s="6">
        <v>923</v>
      </c>
      <c r="H112" s="59">
        <f t="shared" si="8"/>
        <v>1234.4000000000001</v>
      </c>
      <c r="I112" s="59">
        <f t="shared" si="9"/>
        <v>311.40000000000009</v>
      </c>
      <c r="J112" s="61">
        <f t="shared" si="10"/>
        <v>0.3373781148429037</v>
      </c>
      <c r="K112">
        <f t="shared" si="5"/>
        <v>1163.0229402941807</v>
      </c>
      <c r="L112" s="59">
        <f t="shared" si="6"/>
        <v>240.02294029418067</v>
      </c>
      <c r="M112" s="61">
        <f t="shared" si="7"/>
        <v>0.26004652252890648</v>
      </c>
      <c r="N112"/>
      <c r="O112" s="59"/>
    </row>
    <row r="113" spans="1:15" x14ac:dyDescent="0.3">
      <c r="A113" s="4" t="s">
        <v>30</v>
      </c>
      <c r="B113" s="6">
        <v>7</v>
      </c>
      <c r="C113" s="4" t="s">
        <v>23</v>
      </c>
      <c r="D113" s="5" t="s">
        <v>5</v>
      </c>
      <c r="E113" s="5" t="s">
        <v>5</v>
      </c>
      <c r="F113" s="5" t="s">
        <v>5</v>
      </c>
      <c r="G113" s="6">
        <v>959</v>
      </c>
      <c r="H113" s="59">
        <f t="shared" si="8"/>
        <v>1235</v>
      </c>
      <c r="I113" s="59">
        <f t="shared" si="9"/>
        <v>276</v>
      </c>
      <c r="J113" s="61">
        <f t="shared" si="10"/>
        <v>0.28779979144942647</v>
      </c>
      <c r="K113">
        <f t="shared" si="5"/>
        <v>1139.0206462647625</v>
      </c>
      <c r="L113" s="59">
        <f t="shared" si="6"/>
        <v>180.02064626476249</v>
      </c>
      <c r="M113" s="61">
        <f t="shared" si="7"/>
        <v>0.18771704511445514</v>
      </c>
      <c r="N113"/>
      <c r="O113" s="59"/>
    </row>
    <row r="114" spans="1:15" x14ac:dyDescent="0.3">
      <c r="A114" s="4" t="s">
        <v>30</v>
      </c>
      <c r="B114" s="6">
        <v>8</v>
      </c>
      <c r="C114" s="4" t="s">
        <v>24</v>
      </c>
      <c r="D114" s="5" t="s">
        <v>7</v>
      </c>
      <c r="E114" s="5" t="s">
        <v>5</v>
      </c>
      <c r="F114" s="5" t="s">
        <v>5</v>
      </c>
      <c r="G114" s="6">
        <v>1820</v>
      </c>
      <c r="H114" s="59">
        <f t="shared" si="8"/>
        <v>1185.4000000000001</v>
      </c>
      <c r="I114" s="59">
        <f t="shared" si="9"/>
        <v>634.59999999999991</v>
      </c>
      <c r="J114" s="61">
        <f t="shared" si="10"/>
        <v>0.34868131868131863</v>
      </c>
      <c r="K114">
        <f t="shared" si="5"/>
        <v>1121.0185816382864</v>
      </c>
      <c r="L114" s="59">
        <f t="shared" si="6"/>
        <v>698.98141836171362</v>
      </c>
      <c r="M114" s="61">
        <f t="shared" si="7"/>
        <v>0.38405572437456792</v>
      </c>
      <c r="N114"/>
      <c r="O114" s="59"/>
    </row>
    <row r="115" spans="1:15" x14ac:dyDescent="0.3">
      <c r="A115" s="4" t="s">
        <v>30</v>
      </c>
      <c r="B115" s="6">
        <v>11</v>
      </c>
      <c r="C115" s="4" t="s">
        <v>25</v>
      </c>
      <c r="D115" s="5" t="s">
        <v>5</v>
      </c>
      <c r="E115" s="5" t="s">
        <v>5</v>
      </c>
      <c r="F115" s="5" t="s">
        <v>5</v>
      </c>
      <c r="G115" s="6">
        <v>1164</v>
      </c>
      <c r="H115" s="59">
        <f t="shared" si="8"/>
        <v>1141.5999999999999</v>
      </c>
      <c r="I115" s="59">
        <f t="shared" si="9"/>
        <v>22.400000000000091</v>
      </c>
      <c r="J115" s="61">
        <f t="shared" si="10"/>
        <v>1.924398625429561E-2</v>
      </c>
      <c r="K115">
        <f t="shared" si="5"/>
        <v>1190.9167234744577</v>
      </c>
      <c r="L115" s="59">
        <f t="shared" si="6"/>
        <v>26.91672347445774</v>
      </c>
      <c r="M115" s="61">
        <f t="shared" si="7"/>
        <v>2.3124332881836546E-2</v>
      </c>
      <c r="N115"/>
      <c r="O115" s="59"/>
    </row>
    <row r="116" spans="1:15" x14ac:dyDescent="0.3">
      <c r="A116" s="4" t="s">
        <v>30</v>
      </c>
      <c r="B116" s="6">
        <v>12</v>
      </c>
      <c r="C116" s="4" t="s">
        <v>21</v>
      </c>
      <c r="D116" s="5" t="s">
        <v>5</v>
      </c>
      <c r="E116" s="5" t="s">
        <v>5</v>
      </c>
      <c r="F116" s="5" t="s">
        <v>5</v>
      </c>
      <c r="G116" s="6">
        <v>928</v>
      </c>
      <c r="H116" s="59">
        <f t="shared" si="8"/>
        <v>1158.8</v>
      </c>
      <c r="I116" s="59">
        <f t="shared" si="9"/>
        <v>230.79999999999995</v>
      </c>
      <c r="J116" s="61">
        <f t="shared" si="10"/>
        <v>0.24870689655172409</v>
      </c>
      <c r="K116">
        <f t="shared" si="5"/>
        <v>1188.2250511270122</v>
      </c>
      <c r="L116" s="59">
        <f t="shared" si="6"/>
        <v>260.22505112701219</v>
      </c>
      <c r="M116" s="61">
        <f t="shared" si="7"/>
        <v>0.28041492578341831</v>
      </c>
      <c r="N116"/>
      <c r="O116" s="59"/>
    </row>
    <row r="117" spans="1:15" x14ac:dyDescent="0.3">
      <c r="A117" s="4" t="s">
        <v>30</v>
      </c>
      <c r="B117" s="6">
        <v>14</v>
      </c>
      <c r="C117" s="4" t="s">
        <v>23</v>
      </c>
      <c r="D117" s="5" t="s">
        <v>5</v>
      </c>
      <c r="E117" s="5" t="s">
        <v>5</v>
      </c>
      <c r="F117" s="5" t="s">
        <v>5</v>
      </c>
      <c r="G117" s="6">
        <v>919</v>
      </c>
      <c r="H117" s="59">
        <f t="shared" si="8"/>
        <v>1158</v>
      </c>
      <c r="I117" s="59">
        <f t="shared" si="9"/>
        <v>239</v>
      </c>
      <c r="J117" s="61">
        <f t="shared" si="10"/>
        <v>0.26006528835690967</v>
      </c>
      <c r="K117">
        <f t="shared" si="5"/>
        <v>1162.2025460143109</v>
      </c>
      <c r="L117" s="59">
        <f t="shared" si="6"/>
        <v>243.20254601431088</v>
      </c>
      <c r="M117" s="61">
        <f t="shared" si="7"/>
        <v>0.26463824375877137</v>
      </c>
      <c r="N117"/>
      <c r="O117" s="59"/>
    </row>
    <row r="118" spans="1:15" x14ac:dyDescent="0.3">
      <c r="A118" s="4" t="s">
        <v>30</v>
      </c>
      <c r="B118" s="6">
        <v>15</v>
      </c>
      <c r="C118" s="4" t="s">
        <v>24</v>
      </c>
      <c r="D118" s="5" t="s">
        <v>5</v>
      </c>
      <c r="E118" s="5" t="s">
        <v>5</v>
      </c>
      <c r="F118" s="5" t="s">
        <v>5</v>
      </c>
      <c r="G118" s="6">
        <v>1460</v>
      </c>
      <c r="H118" s="59">
        <f t="shared" si="8"/>
        <v>1258.2</v>
      </c>
      <c r="I118" s="59">
        <f t="shared" si="9"/>
        <v>201.79999999999995</v>
      </c>
      <c r="J118" s="61">
        <f t="shared" si="10"/>
        <v>0.13821917808219175</v>
      </c>
      <c r="K118">
        <f t="shared" si="5"/>
        <v>1137.88229141288</v>
      </c>
      <c r="L118" s="59">
        <f t="shared" si="6"/>
        <v>322.11770858711998</v>
      </c>
      <c r="M118" s="61">
        <f t="shared" si="7"/>
        <v>0.22062856752542465</v>
      </c>
      <c r="N118"/>
      <c r="O118" s="59"/>
    </row>
    <row r="119" spans="1:15" x14ac:dyDescent="0.3">
      <c r="A119" s="4" t="s">
        <v>30</v>
      </c>
      <c r="B119" s="6">
        <v>18</v>
      </c>
      <c r="C119" s="4" t="s">
        <v>25</v>
      </c>
      <c r="D119" s="5" t="s">
        <v>5</v>
      </c>
      <c r="E119" s="5" t="s">
        <v>5</v>
      </c>
      <c r="F119" s="5" t="s">
        <v>5</v>
      </c>
      <c r="G119" s="6">
        <v>1081</v>
      </c>
      <c r="H119" s="59">
        <f t="shared" si="8"/>
        <v>1110.4000000000001</v>
      </c>
      <c r="I119" s="59">
        <f t="shared" si="9"/>
        <v>29.400000000000091</v>
      </c>
      <c r="J119" s="61">
        <f t="shared" si="10"/>
        <v>2.7197039777983434E-2</v>
      </c>
      <c r="K119">
        <f t="shared" si="5"/>
        <v>1170.0940622715921</v>
      </c>
      <c r="L119" s="59">
        <f t="shared" si="6"/>
        <v>89.094062271592065</v>
      </c>
      <c r="M119" s="61">
        <f t="shared" si="7"/>
        <v>8.2418188965395059E-2</v>
      </c>
      <c r="N119"/>
      <c r="O119" s="59"/>
    </row>
    <row r="120" spans="1:15" x14ac:dyDescent="0.3">
      <c r="A120" s="4" t="s">
        <v>30</v>
      </c>
      <c r="B120" s="6">
        <v>19</v>
      </c>
      <c r="C120" s="4" t="s">
        <v>21</v>
      </c>
      <c r="D120" s="5" t="s">
        <v>5</v>
      </c>
      <c r="E120" s="5" t="s">
        <v>5</v>
      </c>
      <c r="F120" s="5" t="s">
        <v>5</v>
      </c>
      <c r="G120" s="6">
        <v>993</v>
      </c>
      <c r="H120" s="59">
        <f t="shared" si="8"/>
        <v>1076.2</v>
      </c>
      <c r="I120" s="59">
        <f t="shared" si="9"/>
        <v>83.200000000000045</v>
      </c>
      <c r="J120" s="61">
        <f t="shared" si="10"/>
        <v>8.3786505538771441E-2</v>
      </c>
      <c r="K120">
        <f t="shared" si="5"/>
        <v>1161.1846560444328</v>
      </c>
      <c r="L120" s="59">
        <f t="shared" si="6"/>
        <v>168.18465604443281</v>
      </c>
      <c r="M120" s="61">
        <f t="shared" si="7"/>
        <v>0.16937024777888501</v>
      </c>
      <c r="N120"/>
      <c r="O120" s="59"/>
    </row>
    <row r="121" spans="1:15" x14ac:dyDescent="0.3">
      <c r="A121" s="4" t="s">
        <v>30</v>
      </c>
      <c r="B121" s="6">
        <v>20</v>
      </c>
      <c r="C121" s="4" t="s">
        <v>22</v>
      </c>
      <c r="D121" s="5" t="s">
        <v>5</v>
      </c>
      <c r="E121" s="5" t="s">
        <v>5</v>
      </c>
      <c r="F121" s="5" t="s">
        <v>5</v>
      </c>
      <c r="G121" s="6">
        <v>862</v>
      </c>
      <c r="H121" s="59">
        <f t="shared" si="8"/>
        <v>1063</v>
      </c>
      <c r="I121" s="59">
        <f t="shared" si="9"/>
        <v>201</v>
      </c>
      <c r="J121" s="61">
        <f t="shared" si="10"/>
        <v>0.23317865429234338</v>
      </c>
      <c r="K121">
        <f t="shared" si="5"/>
        <v>1144.3661904399896</v>
      </c>
      <c r="L121" s="59">
        <f t="shared" si="6"/>
        <v>282.36619043998962</v>
      </c>
      <c r="M121" s="61">
        <f t="shared" si="7"/>
        <v>0.32757098658931511</v>
      </c>
      <c r="N121"/>
      <c r="O121" s="59"/>
    </row>
    <row r="122" spans="1:15" x14ac:dyDescent="0.3">
      <c r="A122" s="4" t="s">
        <v>30</v>
      </c>
      <c r="B122" s="6">
        <v>21</v>
      </c>
      <c r="C122" s="4" t="s">
        <v>23</v>
      </c>
      <c r="D122" s="5" t="s">
        <v>5</v>
      </c>
      <c r="E122" s="5" t="s">
        <v>5</v>
      </c>
      <c r="F122" s="5" t="s">
        <v>5</v>
      </c>
      <c r="G122" s="6">
        <v>900</v>
      </c>
      <c r="H122" s="59">
        <f t="shared" si="8"/>
        <v>1059.2</v>
      </c>
      <c r="I122" s="59">
        <f t="shared" si="9"/>
        <v>159.20000000000005</v>
      </c>
      <c r="J122" s="61">
        <f t="shared" si="10"/>
        <v>0.17688888888888893</v>
      </c>
      <c r="K122">
        <f t="shared" si="5"/>
        <v>1116.1295713959908</v>
      </c>
      <c r="L122" s="59">
        <f t="shared" si="6"/>
        <v>216.12957139599075</v>
      </c>
      <c r="M122" s="61">
        <f t="shared" si="7"/>
        <v>0.24014396821776751</v>
      </c>
      <c r="N122"/>
      <c r="O122" s="59"/>
    </row>
    <row r="123" spans="1:15" x14ac:dyDescent="0.3">
      <c r="A123" s="4" t="s">
        <v>30</v>
      </c>
      <c r="B123" s="6">
        <v>22</v>
      </c>
      <c r="C123" s="4" t="s">
        <v>24</v>
      </c>
      <c r="D123" s="5" t="s">
        <v>7</v>
      </c>
      <c r="E123" s="5" t="s">
        <v>5</v>
      </c>
      <c r="F123" s="5" t="s">
        <v>5</v>
      </c>
      <c r="G123" s="6">
        <v>1769</v>
      </c>
      <c r="H123" s="59">
        <f t="shared" si="8"/>
        <v>1121</v>
      </c>
      <c r="I123" s="59">
        <f t="shared" si="9"/>
        <v>648</v>
      </c>
      <c r="J123" s="61">
        <f t="shared" si="10"/>
        <v>0.36630864895421145</v>
      </c>
      <c r="K123">
        <f t="shared" si="5"/>
        <v>1094.5166142563917</v>
      </c>
      <c r="L123" s="59">
        <f t="shared" si="6"/>
        <v>674.48338574360832</v>
      </c>
      <c r="M123" s="61">
        <f t="shared" si="7"/>
        <v>0.38127947187315336</v>
      </c>
      <c r="N123"/>
      <c r="O123" s="59"/>
    </row>
    <row r="124" spans="1:15" x14ac:dyDescent="0.3">
      <c r="A124" s="4" t="s">
        <v>30</v>
      </c>
      <c r="B124" s="6">
        <v>25</v>
      </c>
      <c r="C124" s="4" t="s">
        <v>25</v>
      </c>
      <c r="D124" s="5" t="s">
        <v>5</v>
      </c>
      <c r="E124" s="5" t="s">
        <v>5</v>
      </c>
      <c r="F124" s="5" t="s">
        <v>5</v>
      </c>
      <c r="G124" s="6">
        <v>1059</v>
      </c>
      <c r="H124" s="59">
        <f t="shared" si="8"/>
        <v>1116.5999999999999</v>
      </c>
      <c r="I124" s="59">
        <f t="shared" si="9"/>
        <v>57.599999999999909</v>
      </c>
      <c r="J124" s="61">
        <f t="shared" si="10"/>
        <v>5.4390934844192551E-2</v>
      </c>
      <c r="K124">
        <f t="shared" si="5"/>
        <v>1161.9649528307525</v>
      </c>
      <c r="L124" s="59">
        <f t="shared" si="6"/>
        <v>102.96495283075251</v>
      </c>
      <c r="M124" s="61">
        <f t="shared" si="7"/>
        <v>9.7228472928000478E-2</v>
      </c>
      <c r="N124"/>
      <c r="O124" s="59"/>
    </row>
    <row r="125" spans="1:15" x14ac:dyDescent="0.3">
      <c r="A125" s="4" t="s">
        <v>30</v>
      </c>
      <c r="B125" s="6">
        <v>26</v>
      </c>
      <c r="C125" s="4" t="s">
        <v>21</v>
      </c>
      <c r="D125" s="5" t="s">
        <v>5</v>
      </c>
      <c r="E125" s="5" t="s">
        <v>5</v>
      </c>
      <c r="F125" s="5" t="s">
        <v>5</v>
      </c>
      <c r="G125" s="6">
        <v>924</v>
      </c>
      <c r="H125" s="59">
        <f t="shared" si="8"/>
        <v>1102.8</v>
      </c>
      <c r="I125" s="59">
        <f t="shared" si="9"/>
        <v>178.79999999999995</v>
      </c>
      <c r="J125" s="61">
        <f t="shared" si="10"/>
        <v>0.19350649350649346</v>
      </c>
      <c r="K125">
        <f t="shared" si="5"/>
        <v>1151.6684575476775</v>
      </c>
      <c r="L125" s="59">
        <f t="shared" si="6"/>
        <v>227.66845754767746</v>
      </c>
      <c r="M125" s="61">
        <f t="shared" si="7"/>
        <v>0.24639443457540852</v>
      </c>
      <c r="N125"/>
      <c r="O125" s="59"/>
    </row>
    <row r="126" spans="1:15" x14ac:dyDescent="0.3">
      <c r="A126" s="4" t="s">
        <v>30</v>
      </c>
      <c r="B126" s="6">
        <v>27</v>
      </c>
      <c r="C126" s="4" t="s">
        <v>22</v>
      </c>
      <c r="D126" s="5" t="s">
        <v>5</v>
      </c>
      <c r="E126" s="5" t="s">
        <v>5</v>
      </c>
      <c r="F126" s="5" t="s">
        <v>5</v>
      </c>
      <c r="G126" s="6">
        <v>859</v>
      </c>
      <c r="H126" s="59">
        <f t="shared" si="8"/>
        <v>1102.2</v>
      </c>
      <c r="I126" s="59">
        <f t="shared" si="9"/>
        <v>243.20000000000005</v>
      </c>
      <c r="J126" s="61">
        <f t="shared" si="10"/>
        <v>0.28311990686845173</v>
      </c>
      <c r="K126">
        <f t="shared" si="5"/>
        <v>1128.9016117929098</v>
      </c>
      <c r="L126" s="59">
        <f t="shared" si="6"/>
        <v>269.90161179290976</v>
      </c>
      <c r="M126" s="61">
        <f t="shared" si="7"/>
        <v>0.31420443747719412</v>
      </c>
      <c r="N126"/>
      <c r="O126" s="59"/>
    </row>
    <row r="127" spans="1:15" x14ac:dyDescent="0.3">
      <c r="A127" s="4" t="s">
        <v>30</v>
      </c>
      <c r="B127" s="6">
        <v>28</v>
      </c>
      <c r="C127" s="4" t="s">
        <v>23</v>
      </c>
      <c r="D127" s="5" t="s">
        <v>5</v>
      </c>
      <c r="E127" s="5" t="s">
        <v>5</v>
      </c>
      <c r="F127" s="5" t="s">
        <v>5</v>
      </c>
      <c r="G127" s="6">
        <v>805</v>
      </c>
      <c r="H127" s="59">
        <f t="shared" si="8"/>
        <v>1083.2</v>
      </c>
      <c r="I127" s="59">
        <f t="shared" si="9"/>
        <v>278.20000000000005</v>
      </c>
      <c r="J127" s="61">
        <f t="shared" si="10"/>
        <v>0.34559006211180132</v>
      </c>
      <c r="K127">
        <f t="shared" si="5"/>
        <v>1101.9114506136189</v>
      </c>
      <c r="L127" s="59">
        <f t="shared" si="6"/>
        <v>296.91145061361885</v>
      </c>
      <c r="M127" s="61">
        <f t="shared" si="7"/>
        <v>0.36883410014114143</v>
      </c>
      <c r="N127"/>
      <c r="O127" s="59"/>
    </row>
    <row r="128" spans="1:15" x14ac:dyDescent="0.3">
      <c r="A128" s="4" t="s">
        <v>30</v>
      </c>
      <c r="B128" s="6">
        <v>29</v>
      </c>
      <c r="C128" s="4" t="s">
        <v>24</v>
      </c>
      <c r="D128" s="5" t="s">
        <v>5</v>
      </c>
      <c r="E128" s="5" t="s">
        <v>5</v>
      </c>
      <c r="F128" s="5" t="s">
        <v>5</v>
      </c>
      <c r="G128" s="6">
        <v>1606</v>
      </c>
      <c r="H128" s="59">
        <f t="shared" si="8"/>
        <v>1050.5999999999999</v>
      </c>
      <c r="I128" s="59">
        <f t="shared" si="9"/>
        <v>555.40000000000009</v>
      </c>
      <c r="J128" s="61">
        <f t="shared" si="10"/>
        <v>0.34582814445828153</v>
      </c>
      <c r="K128">
        <f t="shared" si="5"/>
        <v>1072.2203055522568</v>
      </c>
      <c r="L128" s="59">
        <f t="shared" si="6"/>
        <v>533.77969444774317</v>
      </c>
      <c r="M128" s="61">
        <f t="shared" si="7"/>
        <v>0.33236593676696335</v>
      </c>
      <c r="N128"/>
      <c r="O128" s="59"/>
    </row>
    <row r="129" spans="1:18" x14ac:dyDescent="0.3">
      <c r="A129" s="4" t="s">
        <v>31</v>
      </c>
      <c r="B129" s="6">
        <v>2</v>
      </c>
      <c r="C129" s="4" t="s">
        <v>25</v>
      </c>
      <c r="D129" s="5" t="s">
        <v>5</v>
      </c>
      <c r="E129" s="5" t="s">
        <v>5</v>
      </c>
      <c r="F129" s="5" t="s">
        <v>5</v>
      </c>
      <c r="G129" s="6">
        <v>1648</v>
      </c>
      <c r="H129" s="59">
        <f t="shared" si="8"/>
        <v>1168.4000000000001</v>
      </c>
      <c r="I129" s="59">
        <f t="shared" si="9"/>
        <v>479.59999999999991</v>
      </c>
      <c r="J129" s="61">
        <f t="shared" si="10"/>
        <v>0.29101941747572813</v>
      </c>
      <c r="K129">
        <f t="shared" si="5"/>
        <v>1125.5982749970312</v>
      </c>
      <c r="L129" s="59">
        <f t="shared" si="6"/>
        <v>522.40172500296876</v>
      </c>
      <c r="M129" s="61">
        <f t="shared" si="7"/>
        <v>0.31699133798723833</v>
      </c>
      <c r="N129"/>
      <c r="O129" s="59"/>
    </row>
    <row r="130" spans="1:18" x14ac:dyDescent="0.3">
      <c r="A130" s="4" t="s">
        <v>31</v>
      </c>
      <c r="B130" s="6">
        <v>3</v>
      </c>
      <c r="C130" s="4" t="s">
        <v>21</v>
      </c>
      <c r="D130" s="5" t="s">
        <v>5</v>
      </c>
      <c r="E130" s="5" t="s">
        <v>5</v>
      </c>
      <c r="F130" s="5" t="s">
        <v>7</v>
      </c>
      <c r="G130" s="6">
        <v>1372</v>
      </c>
      <c r="H130" s="59">
        <f t="shared" si="8"/>
        <v>1258</v>
      </c>
      <c r="I130" s="59">
        <f t="shared" si="9"/>
        <v>114</v>
      </c>
      <c r="J130" s="61">
        <f t="shared" si="10"/>
        <v>8.3090379008746357E-2</v>
      </c>
      <c r="K130">
        <f t="shared" si="5"/>
        <v>1177.8384474973282</v>
      </c>
      <c r="L130" s="59">
        <f t="shared" si="6"/>
        <v>194.16155250267184</v>
      </c>
      <c r="M130" s="61">
        <f t="shared" si="7"/>
        <v>0.14151716654713692</v>
      </c>
      <c r="N130"/>
      <c r="O130" s="59"/>
    </row>
    <row r="131" spans="1:18" x14ac:dyDescent="0.3">
      <c r="A131" s="4" t="s">
        <v>31</v>
      </c>
      <c r="B131" s="6">
        <v>5</v>
      </c>
      <c r="C131" s="4" t="s">
        <v>23</v>
      </c>
      <c r="D131" s="5" t="s">
        <v>5</v>
      </c>
      <c r="E131" s="5" t="s">
        <v>5</v>
      </c>
      <c r="F131" s="5" t="s">
        <v>7</v>
      </c>
      <c r="G131" s="6">
        <v>1283</v>
      </c>
      <c r="H131" s="59">
        <f t="shared" si="8"/>
        <v>1342.8</v>
      </c>
      <c r="I131" s="59">
        <f t="shared" si="9"/>
        <v>59.799999999999955</v>
      </c>
      <c r="J131" s="61">
        <f t="shared" si="10"/>
        <v>4.6609508963367074E-2</v>
      </c>
      <c r="K131">
        <f t="shared" si="5"/>
        <v>1197.2546027475955</v>
      </c>
      <c r="L131" s="59">
        <f t="shared" si="6"/>
        <v>85.745397252404473</v>
      </c>
      <c r="M131" s="61">
        <f t="shared" si="7"/>
        <v>6.6831954210759534E-2</v>
      </c>
      <c r="N131"/>
      <c r="O131" s="59"/>
    </row>
    <row r="132" spans="1:18" x14ac:dyDescent="0.3">
      <c r="A132" s="4" t="s">
        <v>31</v>
      </c>
      <c r="B132" s="6">
        <v>6</v>
      </c>
      <c r="C132" s="4" t="s">
        <v>24</v>
      </c>
      <c r="D132" s="5" t="s">
        <v>7</v>
      </c>
      <c r="E132" s="5" t="s">
        <v>5</v>
      </c>
      <c r="F132" s="5" t="s">
        <v>5</v>
      </c>
      <c r="G132" s="6">
        <v>1740</v>
      </c>
      <c r="H132" s="59">
        <f t="shared" si="8"/>
        <v>1529.8</v>
      </c>
      <c r="I132" s="59">
        <f t="shared" si="9"/>
        <v>210.20000000000005</v>
      </c>
      <c r="J132" s="61">
        <f t="shared" si="10"/>
        <v>0.12080459770114946</v>
      </c>
      <c r="K132">
        <f t="shared" ref="K132:K195" si="11">0.1*G131+0.9*K131</f>
        <v>1205.8291424728359</v>
      </c>
      <c r="L132" s="59">
        <f t="shared" ref="L132:L195" si="12">ABS(G132-K132)</f>
        <v>534.17085752716412</v>
      </c>
      <c r="M132" s="61">
        <f t="shared" ref="M132:M195" si="13">(L132/G132)</f>
        <v>0.30699474570526675</v>
      </c>
      <c r="N132"/>
      <c r="O132" s="59"/>
    </row>
    <row r="133" spans="1:18" x14ac:dyDescent="0.3">
      <c r="A133" s="4" t="s">
        <v>31</v>
      </c>
      <c r="B133" s="6">
        <v>9</v>
      </c>
      <c r="C133" s="4" t="s">
        <v>25</v>
      </c>
      <c r="D133" s="5" t="s">
        <v>5</v>
      </c>
      <c r="E133" s="5" t="s">
        <v>5</v>
      </c>
      <c r="F133" s="5" t="s">
        <v>5</v>
      </c>
      <c r="G133" s="6">
        <v>1195</v>
      </c>
      <c r="H133" s="59">
        <f t="shared" si="8"/>
        <v>1447.6</v>
      </c>
      <c r="I133" s="59">
        <f t="shared" si="9"/>
        <v>252.59999999999991</v>
      </c>
      <c r="J133" s="61">
        <f t="shared" si="10"/>
        <v>0.21138075313807525</v>
      </c>
      <c r="K133">
        <f t="shared" si="11"/>
        <v>1259.2462282255524</v>
      </c>
      <c r="L133" s="59">
        <f t="shared" si="12"/>
        <v>64.246228225552386</v>
      </c>
      <c r="M133" s="61">
        <f t="shared" si="13"/>
        <v>5.3762534079960157E-2</v>
      </c>
      <c r="N133"/>
      <c r="O133" s="59"/>
    </row>
    <row r="134" spans="1:18" x14ac:dyDescent="0.3">
      <c r="A134" s="4" t="s">
        <v>31</v>
      </c>
      <c r="B134" s="6">
        <v>10</v>
      </c>
      <c r="C134" s="4" t="s">
        <v>21</v>
      </c>
      <c r="D134" s="5" t="s">
        <v>5</v>
      </c>
      <c r="E134" s="5" t="s">
        <v>5</v>
      </c>
      <c r="F134" s="5" t="s">
        <v>5</v>
      </c>
      <c r="G134" s="6">
        <v>880</v>
      </c>
      <c r="H134" s="59">
        <f t="shared" ref="H134:H197" si="14">AVERAGE(G130:G134)</f>
        <v>1294</v>
      </c>
      <c r="I134" s="59">
        <f t="shared" si="9"/>
        <v>414</v>
      </c>
      <c r="J134" s="61">
        <f t="shared" si="10"/>
        <v>0.47045454545454546</v>
      </c>
      <c r="K134">
        <f t="shared" si="11"/>
        <v>1252.8216054029972</v>
      </c>
      <c r="L134" s="59">
        <f t="shared" si="12"/>
        <v>372.82160540299719</v>
      </c>
      <c r="M134" s="61">
        <f t="shared" si="13"/>
        <v>0.42366091523067861</v>
      </c>
      <c r="N134"/>
      <c r="O134" s="59"/>
    </row>
    <row r="135" spans="1:18" x14ac:dyDescent="0.3">
      <c r="A135" s="4" t="s">
        <v>31</v>
      </c>
      <c r="B135" s="6">
        <v>11</v>
      </c>
      <c r="C135" s="4" t="s">
        <v>22</v>
      </c>
      <c r="D135" s="5" t="s">
        <v>5</v>
      </c>
      <c r="E135" s="5" t="s">
        <v>5</v>
      </c>
      <c r="F135" s="5" t="s">
        <v>5</v>
      </c>
      <c r="G135" s="6">
        <v>855</v>
      </c>
      <c r="H135" s="59">
        <f t="shared" si="14"/>
        <v>1190.5999999999999</v>
      </c>
      <c r="I135" s="59">
        <f t="shared" ref="I135:I198" si="15">ABS(G135-H135)</f>
        <v>335.59999999999991</v>
      </c>
      <c r="J135" s="61">
        <f t="shared" ref="J135:J198" si="16">(I135/G135)</f>
        <v>0.39251461988304082</v>
      </c>
      <c r="K135">
        <f t="shared" si="11"/>
        <v>1215.5394448626976</v>
      </c>
      <c r="L135" s="59">
        <f t="shared" si="12"/>
        <v>360.53944486269756</v>
      </c>
      <c r="M135" s="61">
        <f t="shared" si="13"/>
        <v>0.42168356124292111</v>
      </c>
      <c r="N135"/>
      <c r="O135" s="59"/>
    </row>
    <row r="136" spans="1:18" x14ac:dyDescent="0.3">
      <c r="A136" s="4" t="s">
        <v>31</v>
      </c>
      <c r="B136" s="6">
        <v>12</v>
      </c>
      <c r="C136" s="4" t="s">
        <v>23</v>
      </c>
      <c r="D136" s="5" t="s">
        <v>5</v>
      </c>
      <c r="E136" s="5" t="s">
        <v>5</v>
      </c>
      <c r="F136" s="5" t="s">
        <v>5</v>
      </c>
      <c r="G136" s="6">
        <v>955</v>
      </c>
      <c r="H136" s="59">
        <f t="shared" si="14"/>
        <v>1125</v>
      </c>
      <c r="I136" s="59">
        <f t="shared" si="15"/>
        <v>170</v>
      </c>
      <c r="J136" s="61">
        <f t="shared" si="16"/>
        <v>0.17801047120418848</v>
      </c>
      <c r="K136">
        <f t="shared" si="11"/>
        <v>1179.4855003764278</v>
      </c>
      <c r="L136" s="59">
        <f t="shared" si="12"/>
        <v>224.48550037642781</v>
      </c>
      <c r="M136" s="61">
        <f t="shared" si="13"/>
        <v>0.23506335117950555</v>
      </c>
      <c r="N136"/>
      <c r="O136" s="59"/>
    </row>
    <row r="137" spans="1:18" x14ac:dyDescent="0.3">
      <c r="A137" s="4" t="s">
        <v>31</v>
      </c>
      <c r="B137" s="6">
        <v>13</v>
      </c>
      <c r="C137" s="4" t="s">
        <v>24</v>
      </c>
      <c r="D137" s="5" t="s">
        <v>5</v>
      </c>
      <c r="E137" s="5" t="s">
        <v>5</v>
      </c>
      <c r="F137" s="5" t="s">
        <v>5</v>
      </c>
      <c r="G137" s="6">
        <v>1466</v>
      </c>
      <c r="H137" s="59">
        <f t="shared" si="14"/>
        <v>1070.2</v>
      </c>
      <c r="I137" s="59">
        <f t="shared" si="15"/>
        <v>395.79999999999995</v>
      </c>
      <c r="J137" s="61">
        <f t="shared" si="16"/>
        <v>0.26998635743519778</v>
      </c>
      <c r="K137">
        <f t="shared" si="11"/>
        <v>1157.0369503387851</v>
      </c>
      <c r="L137" s="59">
        <f t="shared" si="12"/>
        <v>308.96304966121488</v>
      </c>
      <c r="M137" s="61">
        <f t="shared" si="13"/>
        <v>0.2107524213241575</v>
      </c>
      <c r="N137"/>
      <c r="O137" s="59"/>
    </row>
    <row r="138" spans="1:18" x14ac:dyDescent="0.3">
      <c r="A138" s="4" t="s">
        <v>31</v>
      </c>
      <c r="B138" s="6">
        <v>16</v>
      </c>
      <c r="C138" s="4" t="s">
        <v>25</v>
      </c>
      <c r="D138" s="5" t="s">
        <v>5</v>
      </c>
      <c r="E138" s="5" t="s">
        <v>5</v>
      </c>
      <c r="F138" s="5" t="s">
        <v>5</v>
      </c>
      <c r="G138" s="6">
        <v>1290</v>
      </c>
      <c r="H138" s="59">
        <f t="shared" si="14"/>
        <v>1089.2</v>
      </c>
      <c r="I138" s="59">
        <f t="shared" si="15"/>
        <v>200.79999999999995</v>
      </c>
      <c r="J138" s="61">
        <f t="shared" si="16"/>
        <v>0.15565891472868212</v>
      </c>
      <c r="K138">
        <f t="shared" si="11"/>
        <v>1187.9332553049067</v>
      </c>
      <c r="L138" s="59">
        <f t="shared" si="12"/>
        <v>102.06674469509335</v>
      </c>
      <c r="M138" s="61">
        <f t="shared" si="13"/>
        <v>7.9121507515576242E-2</v>
      </c>
      <c r="N138"/>
      <c r="O138" s="59"/>
    </row>
    <row r="139" spans="1:18" x14ac:dyDescent="0.3">
      <c r="A139" s="4" t="s">
        <v>31</v>
      </c>
      <c r="B139" s="6">
        <v>17</v>
      </c>
      <c r="C139" s="4" t="s">
        <v>21</v>
      </c>
      <c r="D139" s="5" t="s">
        <v>5</v>
      </c>
      <c r="E139" s="5" t="s">
        <v>5</v>
      </c>
      <c r="F139" s="5" t="s">
        <v>5</v>
      </c>
      <c r="G139" s="6">
        <v>968</v>
      </c>
      <c r="H139" s="59">
        <f t="shared" si="14"/>
        <v>1106.8</v>
      </c>
      <c r="I139" s="59">
        <f t="shared" si="15"/>
        <v>138.79999999999995</v>
      </c>
      <c r="J139" s="61">
        <f t="shared" si="16"/>
        <v>0.14338842975206606</v>
      </c>
      <c r="K139">
        <f t="shared" si="11"/>
        <v>1198.139929774416</v>
      </c>
      <c r="L139" s="59">
        <f t="shared" si="12"/>
        <v>230.13992977441603</v>
      </c>
      <c r="M139" s="61">
        <f t="shared" si="13"/>
        <v>0.23774786133720666</v>
      </c>
      <c r="N139"/>
      <c r="O139" s="59"/>
    </row>
    <row r="140" spans="1:18" x14ac:dyDescent="0.3">
      <c r="A140" s="4" t="s">
        <v>31</v>
      </c>
      <c r="B140" s="6">
        <v>18</v>
      </c>
      <c r="C140" s="4" t="s">
        <v>22</v>
      </c>
      <c r="D140" s="5" t="s">
        <v>5</v>
      </c>
      <c r="E140" s="5" t="s">
        <v>5</v>
      </c>
      <c r="F140" s="5" t="s">
        <v>5</v>
      </c>
      <c r="G140" s="6">
        <v>831</v>
      </c>
      <c r="H140" s="59">
        <f t="shared" si="14"/>
        <v>1102</v>
      </c>
      <c r="I140" s="59">
        <f t="shared" si="15"/>
        <v>271</v>
      </c>
      <c r="J140" s="61">
        <f t="shared" si="16"/>
        <v>0.32611311672683513</v>
      </c>
      <c r="K140">
        <f t="shared" si="11"/>
        <v>1175.1259367969744</v>
      </c>
      <c r="L140" s="59">
        <f t="shared" si="12"/>
        <v>344.12593679697443</v>
      </c>
      <c r="M140" s="61">
        <f t="shared" si="13"/>
        <v>0.41411063393137715</v>
      </c>
      <c r="N140"/>
      <c r="O140" s="59"/>
    </row>
    <row r="141" spans="1:18" x14ac:dyDescent="0.3">
      <c r="A141" s="4" t="s">
        <v>31</v>
      </c>
      <c r="B141" s="6">
        <v>19</v>
      </c>
      <c r="C141" s="4" t="s">
        <v>23</v>
      </c>
      <c r="D141" s="5" t="s">
        <v>5</v>
      </c>
      <c r="E141" s="5" t="s">
        <v>5</v>
      </c>
      <c r="F141" s="5" t="s">
        <v>5</v>
      </c>
      <c r="G141" s="6">
        <v>838</v>
      </c>
      <c r="H141" s="59">
        <f t="shared" si="14"/>
        <v>1078.5999999999999</v>
      </c>
      <c r="I141" s="59">
        <f t="shared" si="15"/>
        <v>240.59999999999991</v>
      </c>
      <c r="J141" s="61">
        <f t="shared" si="16"/>
        <v>0.28711217183770871</v>
      </c>
      <c r="K141">
        <f t="shared" si="11"/>
        <v>1140.713343117277</v>
      </c>
      <c r="L141" s="59">
        <f t="shared" si="12"/>
        <v>302.71334311727696</v>
      </c>
      <c r="M141" s="61">
        <f t="shared" si="13"/>
        <v>0.36123310634519923</v>
      </c>
      <c r="N141"/>
      <c r="O141" s="59"/>
    </row>
    <row r="142" spans="1:18" x14ac:dyDescent="0.3">
      <c r="A142" s="4" t="s">
        <v>31</v>
      </c>
      <c r="B142" s="6">
        <v>20</v>
      </c>
      <c r="C142" s="4" t="s">
        <v>24</v>
      </c>
      <c r="D142" s="5" t="s">
        <v>7</v>
      </c>
      <c r="E142" s="5" t="s">
        <v>5</v>
      </c>
      <c r="F142" s="5" t="s">
        <v>5</v>
      </c>
      <c r="G142" s="6">
        <v>1747</v>
      </c>
      <c r="H142" s="59">
        <f t="shared" si="14"/>
        <v>1134.8</v>
      </c>
      <c r="I142" s="59">
        <f t="shared" si="15"/>
        <v>612.20000000000005</v>
      </c>
      <c r="J142" s="61">
        <f t="shared" si="16"/>
        <v>0.35042930738408701</v>
      </c>
      <c r="K142">
        <f t="shared" si="11"/>
        <v>1110.4420088055492</v>
      </c>
      <c r="L142" s="59">
        <f t="shared" si="12"/>
        <v>636.55799119445078</v>
      </c>
      <c r="M142" s="61">
        <f t="shared" si="13"/>
        <v>0.36437206135915901</v>
      </c>
      <c r="N142"/>
      <c r="O142" s="59"/>
      <c r="P142" s="7" t="s">
        <v>124</v>
      </c>
    </row>
    <row r="143" spans="1:18" x14ac:dyDescent="0.3">
      <c r="A143" s="4" t="s">
        <v>31</v>
      </c>
      <c r="B143" s="6">
        <v>23</v>
      </c>
      <c r="C143" s="4" t="s">
        <v>25</v>
      </c>
      <c r="D143" s="5" t="s">
        <v>5</v>
      </c>
      <c r="E143" s="5" t="s">
        <v>5</v>
      </c>
      <c r="F143" s="5" t="s">
        <v>5</v>
      </c>
      <c r="G143" s="6">
        <v>1182</v>
      </c>
      <c r="H143" s="59">
        <f t="shared" si="14"/>
        <v>1113.2</v>
      </c>
      <c r="I143" s="59">
        <f t="shared" si="15"/>
        <v>68.799999999999955</v>
      </c>
      <c r="J143" s="61">
        <f t="shared" si="16"/>
        <v>5.8206429780033805E-2</v>
      </c>
      <c r="K143">
        <f t="shared" si="11"/>
        <v>1174.0978079249944</v>
      </c>
      <c r="L143" s="59">
        <f t="shared" si="12"/>
        <v>7.902192075005587</v>
      </c>
      <c r="M143" s="61">
        <f t="shared" si="13"/>
        <v>6.6854416878219854E-3</v>
      </c>
      <c r="N143"/>
      <c r="O143" s="59"/>
    </row>
    <row r="144" spans="1:18" x14ac:dyDescent="0.3">
      <c r="A144" s="4" t="s">
        <v>31</v>
      </c>
      <c r="B144" s="6">
        <v>24</v>
      </c>
      <c r="C144" s="4" t="s">
        <v>21</v>
      </c>
      <c r="D144" s="5" t="s">
        <v>5</v>
      </c>
      <c r="E144" s="5" t="s">
        <v>5</v>
      </c>
      <c r="F144" s="5" t="s">
        <v>5</v>
      </c>
      <c r="G144" s="6">
        <v>842</v>
      </c>
      <c r="H144" s="59">
        <f t="shared" si="14"/>
        <v>1088</v>
      </c>
      <c r="I144" s="59">
        <f t="shared" si="15"/>
        <v>246</v>
      </c>
      <c r="J144" s="61">
        <f t="shared" si="16"/>
        <v>0.29216152019002373</v>
      </c>
      <c r="K144">
        <f t="shared" si="11"/>
        <v>1174.8880271324952</v>
      </c>
      <c r="L144" s="59">
        <f t="shared" si="12"/>
        <v>332.88802713249515</v>
      </c>
      <c r="M144" s="61">
        <f t="shared" si="13"/>
        <v>0.39535395146377095</v>
      </c>
      <c r="N144"/>
      <c r="O144" s="59"/>
      <c r="Q144" s="7" t="s">
        <v>118</v>
      </c>
      <c r="R144" s="7" cm="1">
        <f t="array" ref="R144">SUMPRODUCT(ABS(L3:L255))/COUNT(L3:L255)</f>
        <v>289.72443341959251</v>
      </c>
    </row>
    <row r="145" spans="1:18" x14ac:dyDescent="0.3">
      <c r="A145" s="4" t="s">
        <v>31</v>
      </c>
      <c r="B145" s="6">
        <v>25</v>
      </c>
      <c r="C145" s="4" t="s">
        <v>22</v>
      </c>
      <c r="D145" s="5" t="s">
        <v>5</v>
      </c>
      <c r="E145" s="5" t="s">
        <v>5</v>
      </c>
      <c r="F145" s="5" t="s">
        <v>5</v>
      </c>
      <c r="G145" s="6">
        <v>818</v>
      </c>
      <c r="H145" s="59">
        <f t="shared" si="14"/>
        <v>1085.4000000000001</v>
      </c>
      <c r="I145" s="59">
        <f t="shared" si="15"/>
        <v>267.40000000000009</v>
      </c>
      <c r="J145" s="61">
        <f t="shared" si="16"/>
        <v>0.32689486552567248</v>
      </c>
      <c r="K145">
        <f t="shared" si="11"/>
        <v>1141.5992244192457</v>
      </c>
      <c r="L145" s="59">
        <f t="shared" si="12"/>
        <v>323.59922441924573</v>
      </c>
      <c r="M145" s="61">
        <f t="shared" si="13"/>
        <v>0.39559807386215862</v>
      </c>
      <c r="N145"/>
      <c r="O145" s="59"/>
      <c r="Q145" s="7" t="s">
        <v>119</v>
      </c>
      <c r="R145" s="7">
        <f>SQRT(SUMSQ(L3:L255)/COUNTA(L3:L255))</f>
        <v>364.23477583474101</v>
      </c>
    </row>
    <row r="146" spans="1:18" x14ac:dyDescent="0.3">
      <c r="A146" s="4" t="s">
        <v>31</v>
      </c>
      <c r="B146" s="6">
        <v>26</v>
      </c>
      <c r="C146" s="4" t="s">
        <v>23</v>
      </c>
      <c r="D146" s="5" t="s">
        <v>5</v>
      </c>
      <c r="E146" s="5" t="s">
        <v>5</v>
      </c>
      <c r="F146" s="5" t="s">
        <v>5</v>
      </c>
      <c r="G146" s="6">
        <v>822</v>
      </c>
      <c r="H146" s="59">
        <f t="shared" si="14"/>
        <v>1082.2</v>
      </c>
      <c r="I146" s="59">
        <f t="shared" si="15"/>
        <v>260.20000000000005</v>
      </c>
      <c r="J146" s="61">
        <f t="shared" si="16"/>
        <v>0.31654501216545017</v>
      </c>
      <c r="K146">
        <f t="shared" si="11"/>
        <v>1109.2393019773212</v>
      </c>
      <c r="L146" s="59">
        <f t="shared" si="12"/>
        <v>287.23930197732125</v>
      </c>
      <c r="M146" s="61">
        <f t="shared" si="13"/>
        <v>0.34943954011839568</v>
      </c>
      <c r="N146"/>
      <c r="O146" s="59"/>
      <c r="Q146" s="7" t="s">
        <v>121</v>
      </c>
      <c r="R146" s="62">
        <f>AVERAGE(M3:M255)</f>
        <v>0.29187381057019957</v>
      </c>
    </row>
    <row r="147" spans="1:18" x14ac:dyDescent="0.3">
      <c r="A147" s="4" t="s">
        <v>31</v>
      </c>
      <c r="B147" s="6">
        <v>27</v>
      </c>
      <c r="C147" s="4" t="s">
        <v>24</v>
      </c>
      <c r="D147" s="5" t="s">
        <v>5</v>
      </c>
      <c r="E147" s="5" t="s">
        <v>5</v>
      </c>
      <c r="F147" s="5" t="s">
        <v>5</v>
      </c>
      <c r="G147" s="6">
        <v>1278</v>
      </c>
      <c r="H147" s="59">
        <f t="shared" si="14"/>
        <v>988.4</v>
      </c>
      <c r="I147" s="59">
        <f t="shared" si="15"/>
        <v>289.60000000000002</v>
      </c>
      <c r="J147" s="61">
        <f t="shared" si="16"/>
        <v>0.22660406885758999</v>
      </c>
      <c r="K147">
        <f t="shared" si="11"/>
        <v>1080.515371779589</v>
      </c>
      <c r="L147" s="59">
        <f t="shared" si="12"/>
        <v>197.48462822041097</v>
      </c>
      <c r="M147" s="61">
        <f t="shared" si="13"/>
        <v>0.15452631316151094</v>
      </c>
      <c r="N147"/>
      <c r="O147" s="59"/>
    </row>
    <row r="148" spans="1:18" x14ac:dyDescent="0.3">
      <c r="A148" s="4" t="s">
        <v>31</v>
      </c>
      <c r="B148" s="6">
        <v>30</v>
      </c>
      <c r="C148" s="4" t="s">
        <v>25</v>
      </c>
      <c r="D148" s="5" t="s">
        <v>5</v>
      </c>
      <c r="E148" s="5" t="s">
        <v>5</v>
      </c>
      <c r="F148" s="5" t="s">
        <v>5</v>
      </c>
      <c r="G148" s="6">
        <v>1184</v>
      </c>
      <c r="H148" s="59">
        <f t="shared" si="14"/>
        <v>988.8</v>
      </c>
      <c r="I148" s="59">
        <f t="shared" si="15"/>
        <v>195.20000000000005</v>
      </c>
      <c r="J148" s="61">
        <f t="shared" si="16"/>
        <v>0.1648648648648649</v>
      </c>
      <c r="K148">
        <f t="shared" si="11"/>
        <v>1100.2638346016302</v>
      </c>
      <c r="L148" s="59">
        <f t="shared" si="12"/>
        <v>83.736165398369849</v>
      </c>
      <c r="M148" s="61">
        <f t="shared" si="13"/>
        <v>7.0723112667542096E-2</v>
      </c>
      <c r="N148"/>
      <c r="O148" s="59"/>
    </row>
    <row r="149" spans="1:18" x14ac:dyDescent="0.3">
      <c r="A149" s="4" t="s">
        <v>31</v>
      </c>
      <c r="B149" s="6">
        <v>31</v>
      </c>
      <c r="C149" s="4" t="s">
        <v>21</v>
      </c>
      <c r="D149" s="5" t="s">
        <v>5</v>
      </c>
      <c r="E149" s="5" t="s">
        <v>5</v>
      </c>
      <c r="F149" s="5" t="s">
        <v>5</v>
      </c>
      <c r="G149" s="6">
        <v>989</v>
      </c>
      <c r="H149" s="59">
        <f t="shared" si="14"/>
        <v>1018.2</v>
      </c>
      <c r="I149" s="59">
        <f t="shared" si="15"/>
        <v>29.200000000000045</v>
      </c>
      <c r="J149" s="61">
        <f t="shared" si="16"/>
        <v>2.9524772497472242E-2</v>
      </c>
      <c r="K149">
        <f t="shared" si="11"/>
        <v>1108.6374511414672</v>
      </c>
      <c r="L149" s="59">
        <f t="shared" si="12"/>
        <v>119.63745114146718</v>
      </c>
      <c r="M149" s="61">
        <f t="shared" si="13"/>
        <v>0.12096810024415286</v>
      </c>
      <c r="N149"/>
      <c r="O149" s="59"/>
    </row>
    <row r="150" spans="1:18" x14ac:dyDescent="0.3">
      <c r="A150" s="4" t="s">
        <v>32</v>
      </c>
      <c r="B150" s="6">
        <v>1</v>
      </c>
      <c r="C150" s="4" t="s">
        <v>22</v>
      </c>
      <c r="D150" s="5" t="s">
        <v>5</v>
      </c>
      <c r="E150" s="5" t="s">
        <v>5</v>
      </c>
      <c r="F150" s="5" t="s">
        <v>5</v>
      </c>
      <c r="G150" s="6">
        <v>1506</v>
      </c>
      <c r="H150" s="59">
        <f t="shared" si="14"/>
        <v>1155.8</v>
      </c>
      <c r="I150" s="59">
        <f t="shared" si="15"/>
        <v>350.20000000000005</v>
      </c>
      <c r="J150" s="61">
        <f t="shared" si="16"/>
        <v>0.23253652058432939</v>
      </c>
      <c r="K150">
        <f t="shared" si="11"/>
        <v>1096.6737060273206</v>
      </c>
      <c r="L150" s="59">
        <f t="shared" si="12"/>
        <v>409.32629397267942</v>
      </c>
      <c r="M150" s="61">
        <f t="shared" si="13"/>
        <v>0.27179700794998635</v>
      </c>
      <c r="N150"/>
      <c r="O150" s="59"/>
    </row>
    <row r="151" spans="1:18" x14ac:dyDescent="0.3">
      <c r="A151" s="4" t="s">
        <v>32</v>
      </c>
      <c r="B151" s="6">
        <v>2</v>
      </c>
      <c r="C151" s="4" t="s">
        <v>23</v>
      </c>
      <c r="D151" s="5" t="s">
        <v>5</v>
      </c>
      <c r="E151" s="5" t="s">
        <v>5</v>
      </c>
      <c r="F151" s="5" t="s">
        <v>5</v>
      </c>
      <c r="G151" s="6">
        <v>1155</v>
      </c>
      <c r="H151" s="59">
        <f t="shared" si="14"/>
        <v>1222.4000000000001</v>
      </c>
      <c r="I151" s="59">
        <f t="shared" si="15"/>
        <v>67.400000000000091</v>
      </c>
      <c r="J151" s="61">
        <f t="shared" si="16"/>
        <v>5.835497835497843E-2</v>
      </c>
      <c r="K151">
        <f t="shared" si="11"/>
        <v>1137.6063354245885</v>
      </c>
      <c r="L151" s="59">
        <f t="shared" si="12"/>
        <v>17.393664575411549</v>
      </c>
      <c r="M151" s="61">
        <f t="shared" si="13"/>
        <v>1.5059449848841168E-2</v>
      </c>
      <c r="N151"/>
      <c r="O151" s="59"/>
      <c r="P151" s="7" t="s">
        <v>125</v>
      </c>
      <c r="Q151" s="63">
        <f>AVERAGE(M235:M254)</f>
        <v>0.23794868369956546</v>
      </c>
    </row>
    <row r="152" spans="1:18" x14ac:dyDescent="0.3">
      <c r="A152" s="4" t="s">
        <v>32</v>
      </c>
      <c r="B152" s="6">
        <v>3</v>
      </c>
      <c r="C152" s="4" t="s">
        <v>24</v>
      </c>
      <c r="D152" s="5" t="s">
        <v>7</v>
      </c>
      <c r="E152" s="5" t="s">
        <v>5</v>
      </c>
      <c r="F152" s="5" t="s">
        <v>5</v>
      </c>
      <c r="G152" s="6">
        <v>1889</v>
      </c>
      <c r="H152" s="59">
        <f t="shared" si="14"/>
        <v>1344.6</v>
      </c>
      <c r="I152" s="59">
        <f t="shared" si="15"/>
        <v>544.40000000000009</v>
      </c>
      <c r="J152" s="61">
        <f t="shared" si="16"/>
        <v>0.28819481206987829</v>
      </c>
      <c r="K152">
        <f t="shared" si="11"/>
        <v>1139.3457018821296</v>
      </c>
      <c r="L152" s="59">
        <f t="shared" si="12"/>
        <v>749.65429811787044</v>
      </c>
      <c r="M152" s="61">
        <f t="shared" si="13"/>
        <v>0.39685246062354179</v>
      </c>
      <c r="N152"/>
      <c r="O152" s="59"/>
      <c r="P152" s="7" t="s">
        <v>123</v>
      </c>
      <c r="Q152" s="63">
        <f>AVERAGE(J236:J255)</f>
        <v>0.2409261638989498</v>
      </c>
    </row>
    <row r="153" spans="1:18" x14ac:dyDescent="0.3">
      <c r="A153" s="4" t="s">
        <v>32</v>
      </c>
      <c r="B153" s="6">
        <v>6</v>
      </c>
      <c r="C153" s="4" t="s">
        <v>25</v>
      </c>
      <c r="D153" s="5" t="s">
        <v>5</v>
      </c>
      <c r="E153" s="5" t="s">
        <v>5</v>
      </c>
      <c r="F153" s="5" t="s">
        <v>5</v>
      </c>
      <c r="G153" s="6">
        <v>1235</v>
      </c>
      <c r="H153" s="59">
        <f t="shared" si="14"/>
        <v>1354.8</v>
      </c>
      <c r="I153" s="59">
        <f t="shared" si="15"/>
        <v>119.79999999999995</v>
      </c>
      <c r="J153" s="61">
        <f t="shared" si="16"/>
        <v>9.7004048582995911E-2</v>
      </c>
      <c r="K153">
        <f t="shared" si="11"/>
        <v>1214.3111316939166</v>
      </c>
      <c r="L153" s="59">
        <f t="shared" si="12"/>
        <v>20.68886830608335</v>
      </c>
      <c r="M153" s="61">
        <f t="shared" si="13"/>
        <v>1.6752120085897448E-2</v>
      </c>
      <c r="N153"/>
      <c r="O153" s="59"/>
    </row>
    <row r="154" spans="1:18" x14ac:dyDescent="0.3">
      <c r="A154" s="4" t="s">
        <v>32</v>
      </c>
      <c r="B154" s="6">
        <v>7</v>
      </c>
      <c r="C154" s="4" t="s">
        <v>21</v>
      </c>
      <c r="D154" s="5" t="s">
        <v>5</v>
      </c>
      <c r="E154" s="5" t="s">
        <v>5</v>
      </c>
      <c r="F154" s="5" t="s">
        <v>5</v>
      </c>
      <c r="G154" s="6">
        <v>957</v>
      </c>
      <c r="H154" s="59">
        <f t="shared" si="14"/>
        <v>1348.4</v>
      </c>
      <c r="I154" s="59">
        <f t="shared" si="15"/>
        <v>391.40000000000009</v>
      </c>
      <c r="J154" s="61">
        <f t="shared" si="16"/>
        <v>0.40898641588296769</v>
      </c>
      <c r="K154">
        <f t="shared" si="11"/>
        <v>1216.380018524525</v>
      </c>
      <c r="L154" s="59">
        <f t="shared" si="12"/>
        <v>259.38001852452498</v>
      </c>
      <c r="M154" s="61">
        <f t="shared" si="13"/>
        <v>0.27103450211549113</v>
      </c>
      <c r="N154"/>
      <c r="O154" s="59"/>
    </row>
    <row r="155" spans="1:18" x14ac:dyDescent="0.3">
      <c r="A155" s="4" t="s">
        <v>32</v>
      </c>
      <c r="B155" s="6">
        <v>8</v>
      </c>
      <c r="C155" s="4" t="s">
        <v>22</v>
      </c>
      <c r="D155" s="5" t="s">
        <v>5</v>
      </c>
      <c r="E155" s="5" t="s">
        <v>5</v>
      </c>
      <c r="F155" s="5" t="s">
        <v>5</v>
      </c>
      <c r="G155" s="6">
        <v>891</v>
      </c>
      <c r="H155" s="59">
        <f t="shared" si="14"/>
        <v>1225.4000000000001</v>
      </c>
      <c r="I155" s="59">
        <f t="shared" si="15"/>
        <v>334.40000000000009</v>
      </c>
      <c r="J155" s="61">
        <f t="shared" si="16"/>
        <v>0.37530864197530872</v>
      </c>
      <c r="K155">
        <f t="shared" si="11"/>
        <v>1190.4420166720727</v>
      </c>
      <c r="L155" s="59">
        <f t="shared" si="12"/>
        <v>299.44201667207267</v>
      </c>
      <c r="M155" s="61">
        <f t="shared" si="13"/>
        <v>0.33607409278571565</v>
      </c>
      <c r="N155"/>
      <c r="O155" s="59"/>
    </row>
    <row r="156" spans="1:18" x14ac:dyDescent="0.3">
      <c r="A156" s="4" t="s">
        <v>32</v>
      </c>
      <c r="B156" s="6">
        <v>9</v>
      </c>
      <c r="C156" s="4" t="s">
        <v>23</v>
      </c>
      <c r="D156" s="5" t="s">
        <v>5</v>
      </c>
      <c r="E156" s="5" t="s">
        <v>5</v>
      </c>
      <c r="F156" s="5" t="s">
        <v>5</v>
      </c>
      <c r="G156" s="6">
        <v>1067</v>
      </c>
      <c r="H156" s="59">
        <f t="shared" si="14"/>
        <v>1207.8</v>
      </c>
      <c r="I156" s="59">
        <f t="shared" si="15"/>
        <v>140.79999999999995</v>
      </c>
      <c r="J156" s="61">
        <f t="shared" si="16"/>
        <v>0.13195876288659789</v>
      </c>
      <c r="K156">
        <f t="shared" si="11"/>
        <v>1160.4978150048653</v>
      </c>
      <c r="L156" s="59">
        <f t="shared" si="12"/>
        <v>93.497815004865288</v>
      </c>
      <c r="M156" s="61">
        <f t="shared" si="13"/>
        <v>8.7626818186377964E-2</v>
      </c>
      <c r="N156"/>
      <c r="O156" s="59"/>
    </row>
    <row r="157" spans="1:18" x14ac:dyDescent="0.3">
      <c r="A157" s="4" t="s">
        <v>32</v>
      </c>
      <c r="B157" s="6">
        <v>10</v>
      </c>
      <c r="C157" s="4" t="s">
        <v>24</v>
      </c>
      <c r="D157" s="5" t="s">
        <v>5</v>
      </c>
      <c r="E157" s="5" t="s">
        <v>5</v>
      </c>
      <c r="F157" s="5" t="s">
        <v>5</v>
      </c>
      <c r="G157" s="6">
        <v>1475</v>
      </c>
      <c r="H157" s="59">
        <f t="shared" si="14"/>
        <v>1125</v>
      </c>
      <c r="I157" s="59">
        <f t="shared" si="15"/>
        <v>350</v>
      </c>
      <c r="J157" s="61">
        <f t="shared" si="16"/>
        <v>0.23728813559322035</v>
      </c>
      <c r="K157">
        <f t="shared" si="11"/>
        <v>1151.1480335043789</v>
      </c>
      <c r="L157" s="59">
        <f t="shared" si="12"/>
        <v>323.85196649562113</v>
      </c>
      <c r="M157" s="61">
        <f t="shared" si="13"/>
        <v>0.21956065525126855</v>
      </c>
      <c r="N157"/>
      <c r="O157" s="59"/>
    </row>
    <row r="158" spans="1:18" x14ac:dyDescent="0.3">
      <c r="A158" s="4" t="s">
        <v>32</v>
      </c>
      <c r="B158" s="6">
        <v>13</v>
      </c>
      <c r="C158" s="4" t="s">
        <v>25</v>
      </c>
      <c r="D158" s="5" t="s">
        <v>5</v>
      </c>
      <c r="E158" s="5" t="s">
        <v>5</v>
      </c>
      <c r="F158" s="5" t="s">
        <v>5</v>
      </c>
      <c r="G158" s="6">
        <v>1051</v>
      </c>
      <c r="H158" s="59">
        <f t="shared" si="14"/>
        <v>1088.2</v>
      </c>
      <c r="I158" s="59">
        <f t="shared" si="15"/>
        <v>37.200000000000045</v>
      </c>
      <c r="J158" s="61">
        <f t="shared" si="16"/>
        <v>3.5394862036156084E-2</v>
      </c>
      <c r="K158">
        <f t="shared" si="11"/>
        <v>1183.5332301539411</v>
      </c>
      <c r="L158" s="59">
        <f t="shared" si="12"/>
        <v>132.53323015394108</v>
      </c>
      <c r="M158" s="61">
        <f t="shared" si="13"/>
        <v>0.12610202678776505</v>
      </c>
      <c r="N158"/>
      <c r="O158" s="59"/>
    </row>
    <row r="159" spans="1:18" x14ac:dyDescent="0.3">
      <c r="A159" s="4" t="s">
        <v>32</v>
      </c>
      <c r="B159" s="6">
        <v>14</v>
      </c>
      <c r="C159" s="4" t="s">
        <v>21</v>
      </c>
      <c r="D159" s="5" t="s">
        <v>5</v>
      </c>
      <c r="E159" s="5" t="s">
        <v>5</v>
      </c>
      <c r="F159" s="5" t="s">
        <v>5</v>
      </c>
      <c r="G159" s="6">
        <v>742</v>
      </c>
      <c r="H159" s="59">
        <f t="shared" si="14"/>
        <v>1045.2</v>
      </c>
      <c r="I159" s="59">
        <f t="shared" si="15"/>
        <v>303.20000000000005</v>
      </c>
      <c r="J159" s="61">
        <f t="shared" si="16"/>
        <v>0.4086253369272238</v>
      </c>
      <c r="K159">
        <f t="shared" si="11"/>
        <v>1170.2799071385468</v>
      </c>
      <c r="L159" s="59">
        <f t="shared" si="12"/>
        <v>428.27990713854683</v>
      </c>
      <c r="M159" s="61">
        <f t="shared" si="13"/>
        <v>0.57719664034844587</v>
      </c>
      <c r="N159"/>
      <c r="O159" s="59"/>
    </row>
    <row r="160" spans="1:18" x14ac:dyDescent="0.3">
      <c r="A160" s="4" t="s">
        <v>32</v>
      </c>
      <c r="B160" s="6">
        <v>15</v>
      </c>
      <c r="C160" s="4" t="s">
        <v>22</v>
      </c>
      <c r="D160" s="5" t="s">
        <v>5</v>
      </c>
      <c r="E160" s="5" t="s">
        <v>5</v>
      </c>
      <c r="F160" s="5" t="s">
        <v>5</v>
      </c>
      <c r="G160" s="6">
        <v>903</v>
      </c>
      <c r="H160" s="59">
        <f t="shared" si="14"/>
        <v>1047.5999999999999</v>
      </c>
      <c r="I160" s="59">
        <f t="shared" si="15"/>
        <v>144.59999999999991</v>
      </c>
      <c r="J160" s="61">
        <f t="shared" si="16"/>
        <v>0.16013289036544839</v>
      </c>
      <c r="K160">
        <f t="shared" si="11"/>
        <v>1127.4519164246922</v>
      </c>
      <c r="L160" s="59">
        <f t="shared" si="12"/>
        <v>224.45191642469217</v>
      </c>
      <c r="M160" s="61">
        <f t="shared" si="13"/>
        <v>0.24856247666078868</v>
      </c>
      <c r="N160"/>
      <c r="O160" s="59"/>
    </row>
    <row r="161" spans="1:15" x14ac:dyDescent="0.3">
      <c r="A161" s="4" t="s">
        <v>32</v>
      </c>
      <c r="B161" s="6">
        <v>16</v>
      </c>
      <c r="C161" s="4" t="s">
        <v>23</v>
      </c>
      <c r="D161" s="5" t="s">
        <v>5</v>
      </c>
      <c r="E161" s="5" t="s">
        <v>5</v>
      </c>
      <c r="F161" s="5" t="s">
        <v>5</v>
      </c>
      <c r="G161" s="6">
        <v>793</v>
      </c>
      <c r="H161" s="59">
        <f t="shared" si="14"/>
        <v>992.8</v>
      </c>
      <c r="I161" s="59">
        <f t="shared" si="15"/>
        <v>199.79999999999995</v>
      </c>
      <c r="J161" s="61">
        <f t="shared" si="16"/>
        <v>0.25195460277427484</v>
      </c>
      <c r="K161">
        <f t="shared" si="11"/>
        <v>1105.006724782223</v>
      </c>
      <c r="L161" s="59">
        <f t="shared" si="12"/>
        <v>312.00672478222305</v>
      </c>
      <c r="M161" s="61">
        <f t="shared" si="13"/>
        <v>0.39345110313016779</v>
      </c>
      <c r="N161"/>
      <c r="O161" s="59"/>
    </row>
    <row r="162" spans="1:15" x14ac:dyDescent="0.3">
      <c r="A162" s="4" t="s">
        <v>32</v>
      </c>
      <c r="B162" s="6">
        <v>17</v>
      </c>
      <c r="C162" s="4" t="s">
        <v>24</v>
      </c>
      <c r="D162" s="5" t="s">
        <v>7</v>
      </c>
      <c r="E162" s="5" t="s">
        <v>5</v>
      </c>
      <c r="F162" s="5" t="s">
        <v>5</v>
      </c>
      <c r="G162" s="6">
        <v>1515</v>
      </c>
      <c r="H162" s="59">
        <f t="shared" si="14"/>
        <v>1000.8</v>
      </c>
      <c r="I162" s="59">
        <f t="shared" si="15"/>
        <v>514.20000000000005</v>
      </c>
      <c r="J162" s="61">
        <f t="shared" si="16"/>
        <v>0.33940594059405943</v>
      </c>
      <c r="K162">
        <f t="shared" si="11"/>
        <v>1073.8060523040008</v>
      </c>
      <c r="L162" s="59">
        <f t="shared" si="12"/>
        <v>441.19394769599921</v>
      </c>
      <c r="M162" s="61">
        <f t="shared" si="13"/>
        <v>0.29121712719207871</v>
      </c>
      <c r="N162"/>
      <c r="O162" s="59"/>
    </row>
    <row r="163" spans="1:15" x14ac:dyDescent="0.3">
      <c r="A163" s="4" t="s">
        <v>32</v>
      </c>
      <c r="B163" s="6">
        <v>20</v>
      </c>
      <c r="C163" s="4" t="s">
        <v>25</v>
      </c>
      <c r="D163" s="5" t="s">
        <v>5</v>
      </c>
      <c r="E163" s="5" t="s">
        <v>5</v>
      </c>
      <c r="F163" s="5" t="s">
        <v>5</v>
      </c>
      <c r="G163" s="6">
        <v>1127</v>
      </c>
      <c r="H163" s="59">
        <f t="shared" si="14"/>
        <v>1016</v>
      </c>
      <c r="I163" s="59">
        <f t="shared" si="15"/>
        <v>111</v>
      </c>
      <c r="J163" s="61">
        <f t="shared" si="16"/>
        <v>9.8491570541259982E-2</v>
      </c>
      <c r="K163">
        <f t="shared" si="11"/>
        <v>1117.9254470736007</v>
      </c>
      <c r="L163" s="59">
        <f t="shared" si="12"/>
        <v>9.0745529263992921</v>
      </c>
      <c r="M163" s="61">
        <f t="shared" si="13"/>
        <v>8.0519546818094874E-3</v>
      </c>
      <c r="N163"/>
      <c r="O163" s="59"/>
    </row>
    <row r="164" spans="1:15" x14ac:dyDescent="0.3">
      <c r="A164" s="4" t="s">
        <v>32</v>
      </c>
      <c r="B164" s="6">
        <v>21</v>
      </c>
      <c r="C164" s="4" t="s">
        <v>21</v>
      </c>
      <c r="D164" s="5" t="s">
        <v>5</v>
      </c>
      <c r="E164" s="5" t="s">
        <v>5</v>
      </c>
      <c r="F164" s="5" t="s">
        <v>5</v>
      </c>
      <c r="G164" s="6">
        <v>860</v>
      </c>
      <c r="H164" s="59">
        <f t="shared" si="14"/>
        <v>1039.5999999999999</v>
      </c>
      <c r="I164" s="59">
        <f t="shared" si="15"/>
        <v>179.59999999999991</v>
      </c>
      <c r="J164" s="61">
        <f t="shared" si="16"/>
        <v>0.20883720930232547</v>
      </c>
      <c r="K164">
        <f t="shared" si="11"/>
        <v>1118.8329023662407</v>
      </c>
      <c r="L164" s="59">
        <f t="shared" si="12"/>
        <v>258.83290236624066</v>
      </c>
      <c r="M164" s="61">
        <f t="shared" si="13"/>
        <v>0.30096849112353563</v>
      </c>
      <c r="N164"/>
      <c r="O164" s="59"/>
    </row>
    <row r="165" spans="1:15" x14ac:dyDescent="0.3">
      <c r="A165" s="4" t="s">
        <v>32</v>
      </c>
      <c r="B165" s="6">
        <v>22</v>
      </c>
      <c r="C165" s="4" t="s">
        <v>22</v>
      </c>
      <c r="D165" s="5" t="s">
        <v>5</v>
      </c>
      <c r="E165" s="5" t="s">
        <v>5</v>
      </c>
      <c r="F165" s="5" t="s">
        <v>5</v>
      </c>
      <c r="G165" s="6">
        <v>778</v>
      </c>
      <c r="H165" s="59">
        <f t="shared" si="14"/>
        <v>1014.6</v>
      </c>
      <c r="I165" s="59">
        <f t="shared" si="15"/>
        <v>236.60000000000002</v>
      </c>
      <c r="J165" s="61">
        <f t="shared" si="16"/>
        <v>0.3041131105398458</v>
      </c>
      <c r="K165">
        <f t="shared" si="11"/>
        <v>1092.9496121296165</v>
      </c>
      <c r="L165" s="59">
        <f t="shared" si="12"/>
        <v>314.94961212961653</v>
      </c>
      <c r="M165" s="61">
        <f t="shared" si="13"/>
        <v>0.40481955286583099</v>
      </c>
      <c r="N165"/>
      <c r="O165" s="59"/>
    </row>
    <row r="166" spans="1:15" x14ac:dyDescent="0.3">
      <c r="A166" s="4" t="s">
        <v>32</v>
      </c>
      <c r="B166" s="6">
        <v>23</v>
      </c>
      <c r="C166" s="4" t="s">
        <v>23</v>
      </c>
      <c r="D166" s="5" t="s">
        <v>5</v>
      </c>
      <c r="E166" s="5" t="s">
        <v>5</v>
      </c>
      <c r="F166" s="5" t="s">
        <v>5</v>
      </c>
      <c r="G166" s="6">
        <v>784</v>
      </c>
      <c r="H166" s="59">
        <f t="shared" si="14"/>
        <v>1012.8</v>
      </c>
      <c r="I166" s="59">
        <f t="shared" si="15"/>
        <v>228.79999999999995</v>
      </c>
      <c r="J166" s="61">
        <f t="shared" si="16"/>
        <v>0.2918367346938775</v>
      </c>
      <c r="K166">
        <f t="shared" si="11"/>
        <v>1061.4546509166548</v>
      </c>
      <c r="L166" s="59">
        <f t="shared" si="12"/>
        <v>277.45465091665483</v>
      </c>
      <c r="M166" s="61">
        <f t="shared" si="13"/>
        <v>0.35389623841410056</v>
      </c>
      <c r="N166"/>
      <c r="O166" s="59"/>
    </row>
    <row r="167" spans="1:15" x14ac:dyDescent="0.3">
      <c r="A167" s="4" t="s">
        <v>32</v>
      </c>
      <c r="B167" s="6">
        <v>24</v>
      </c>
      <c r="C167" s="4" t="s">
        <v>24</v>
      </c>
      <c r="D167" s="5" t="s">
        <v>5</v>
      </c>
      <c r="E167" s="5" t="s">
        <v>5</v>
      </c>
      <c r="F167" s="5" t="s">
        <v>5</v>
      </c>
      <c r="G167" s="6">
        <v>1060</v>
      </c>
      <c r="H167" s="59">
        <f t="shared" si="14"/>
        <v>921.8</v>
      </c>
      <c r="I167" s="59">
        <f t="shared" si="15"/>
        <v>138.20000000000005</v>
      </c>
      <c r="J167" s="61">
        <f t="shared" si="16"/>
        <v>0.13037735849056609</v>
      </c>
      <c r="K167">
        <f t="shared" si="11"/>
        <v>1033.7091858249894</v>
      </c>
      <c r="L167" s="59">
        <f t="shared" si="12"/>
        <v>26.29081417501061</v>
      </c>
      <c r="M167" s="61">
        <f t="shared" si="13"/>
        <v>2.4802654882085481E-2</v>
      </c>
      <c r="N167"/>
      <c r="O167" s="59"/>
    </row>
    <row r="168" spans="1:15" x14ac:dyDescent="0.3">
      <c r="A168" s="4" t="s">
        <v>32</v>
      </c>
      <c r="B168" s="6">
        <v>27</v>
      </c>
      <c r="C168" s="4" t="s">
        <v>25</v>
      </c>
      <c r="D168" s="5" t="s">
        <v>5</v>
      </c>
      <c r="E168" s="5" t="s">
        <v>5</v>
      </c>
      <c r="F168" s="5" t="s">
        <v>5</v>
      </c>
      <c r="G168" s="6">
        <v>930</v>
      </c>
      <c r="H168" s="59">
        <f t="shared" si="14"/>
        <v>882.4</v>
      </c>
      <c r="I168" s="59">
        <f t="shared" si="15"/>
        <v>47.600000000000023</v>
      </c>
      <c r="J168" s="61">
        <f t="shared" si="16"/>
        <v>5.1182795698924755E-2</v>
      </c>
      <c r="K168">
        <f t="shared" si="11"/>
        <v>1036.3382672424905</v>
      </c>
      <c r="L168" s="59">
        <f t="shared" si="12"/>
        <v>106.33826724249047</v>
      </c>
      <c r="M168" s="61">
        <f t="shared" si="13"/>
        <v>0.11434222284138761</v>
      </c>
      <c r="N168"/>
      <c r="O168" s="59"/>
    </row>
    <row r="169" spans="1:15" x14ac:dyDescent="0.3">
      <c r="A169" s="4" t="s">
        <v>32</v>
      </c>
      <c r="B169" s="6">
        <v>28</v>
      </c>
      <c r="C169" s="4" t="s">
        <v>21</v>
      </c>
      <c r="D169" s="5" t="s">
        <v>5</v>
      </c>
      <c r="E169" s="5" t="s">
        <v>5</v>
      </c>
      <c r="F169" s="5" t="s">
        <v>5</v>
      </c>
      <c r="G169" s="6">
        <v>738</v>
      </c>
      <c r="H169" s="59">
        <f t="shared" si="14"/>
        <v>858</v>
      </c>
      <c r="I169" s="59">
        <f t="shared" si="15"/>
        <v>120</v>
      </c>
      <c r="J169" s="61">
        <f t="shared" si="16"/>
        <v>0.16260162601626016</v>
      </c>
      <c r="K169">
        <f t="shared" si="11"/>
        <v>1025.7044405182414</v>
      </c>
      <c r="L169" s="59">
        <f t="shared" si="12"/>
        <v>287.70444051824143</v>
      </c>
      <c r="M169" s="61">
        <f t="shared" si="13"/>
        <v>0.38984341533637051</v>
      </c>
      <c r="N169"/>
      <c r="O169" s="59"/>
    </row>
    <row r="170" spans="1:15" x14ac:dyDescent="0.3">
      <c r="A170" s="4" t="s">
        <v>32</v>
      </c>
      <c r="B170" s="6">
        <v>29</v>
      </c>
      <c r="C170" s="4" t="s">
        <v>22</v>
      </c>
      <c r="D170" s="5" t="s">
        <v>5</v>
      </c>
      <c r="E170" s="5" t="s">
        <v>5</v>
      </c>
      <c r="F170" s="5" t="s">
        <v>5</v>
      </c>
      <c r="G170" s="6">
        <v>660</v>
      </c>
      <c r="H170" s="59">
        <f t="shared" si="14"/>
        <v>834.4</v>
      </c>
      <c r="I170" s="59">
        <f t="shared" si="15"/>
        <v>174.39999999999998</v>
      </c>
      <c r="J170" s="61">
        <f t="shared" si="16"/>
        <v>0.26424242424242422</v>
      </c>
      <c r="K170">
        <f t="shared" si="11"/>
        <v>996.93399646641728</v>
      </c>
      <c r="L170" s="59">
        <f t="shared" si="12"/>
        <v>336.93399646641728</v>
      </c>
      <c r="M170" s="61">
        <f t="shared" si="13"/>
        <v>0.51050605525214743</v>
      </c>
      <c r="N170"/>
      <c r="O170" s="59"/>
    </row>
    <row r="171" spans="1:15" x14ac:dyDescent="0.3">
      <c r="A171" s="4" t="s">
        <v>32</v>
      </c>
      <c r="B171" s="6">
        <v>30</v>
      </c>
      <c r="C171" s="4" t="s">
        <v>23</v>
      </c>
      <c r="D171" s="5" t="s">
        <v>5</v>
      </c>
      <c r="E171" s="5" t="s">
        <v>5</v>
      </c>
      <c r="F171" s="5" t="s">
        <v>5</v>
      </c>
      <c r="G171" s="6">
        <v>800</v>
      </c>
      <c r="H171" s="59">
        <f t="shared" si="14"/>
        <v>837.6</v>
      </c>
      <c r="I171" s="59">
        <f t="shared" si="15"/>
        <v>37.600000000000023</v>
      </c>
      <c r="J171" s="61">
        <f t="shared" si="16"/>
        <v>4.7000000000000028E-2</v>
      </c>
      <c r="K171">
        <f t="shared" si="11"/>
        <v>963.24059681977553</v>
      </c>
      <c r="L171" s="59">
        <f t="shared" si="12"/>
        <v>163.24059681977553</v>
      </c>
      <c r="M171" s="61">
        <f t="shared" si="13"/>
        <v>0.20405074602471943</v>
      </c>
      <c r="N171"/>
      <c r="O171" s="59"/>
    </row>
    <row r="172" spans="1:15" x14ac:dyDescent="0.3">
      <c r="A172" s="4" t="s">
        <v>32</v>
      </c>
      <c r="B172" s="6">
        <v>31</v>
      </c>
      <c r="C172" s="4" t="s">
        <v>24</v>
      </c>
      <c r="D172" s="5" t="s">
        <v>7</v>
      </c>
      <c r="E172" s="5" t="s">
        <v>7</v>
      </c>
      <c r="F172" s="5" t="s">
        <v>7</v>
      </c>
      <c r="G172" s="6">
        <v>1897</v>
      </c>
      <c r="H172" s="59">
        <f t="shared" si="14"/>
        <v>1005</v>
      </c>
      <c r="I172" s="59">
        <f t="shared" si="15"/>
        <v>892</v>
      </c>
      <c r="J172" s="61">
        <f t="shared" si="16"/>
        <v>0.47021613073273588</v>
      </c>
      <c r="K172">
        <f t="shared" si="11"/>
        <v>946.91653713779795</v>
      </c>
      <c r="L172" s="59">
        <f t="shared" si="12"/>
        <v>950.08346286220205</v>
      </c>
      <c r="M172" s="61">
        <f t="shared" si="13"/>
        <v>0.5008347194845556</v>
      </c>
      <c r="N172"/>
      <c r="O172" s="59"/>
    </row>
    <row r="173" spans="1:15" x14ac:dyDescent="0.3">
      <c r="A173" s="4" t="s">
        <v>33</v>
      </c>
      <c r="B173" s="6">
        <v>4</v>
      </c>
      <c r="C173" s="4" t="s">
        <v>21</v>
      </c>
      <c r="D173" s="5" t="s">
        <v>5</v>
      </c>
      <c r="E173" s="5" t="s">
        <v>5</v>
      </c>
      <c r="F173" s="5" t="s">
        <v>7</v>
      </c>
      <c r="G173" s="6">
        <v>1491</v>
      </c>
      <c r="H173" s="59">
        <f t="shared" si="14"/>
        <v>1117.2</v>
      </c>
      <c r="I173" s="59">
        <f t="shared" si="15"/>
        <v>373.79999999999995</v>
      </c>
      <c r="J173" s="61">
        <f t="shared" si="16"/>
        <v>0.25070422535211262</v>
      </c>
      <c r="K173">
        <f t="shared" si="11"/>
        <v>1041.9248834240182</v>
      </c>
      <c r="L173" s="59">
        <f t="shared" si="12"/>
        <v>449.07511657598184</v>
      </c>
      <c r="M173" s="61">
        <f t="shared" si="13"/>
        <v>0.30119055437691605</v>
      </c>
      <c r="N173"/>
      <c r="O173" s="59"/>
    </row>
    <row r="174" spans="1:15" x14ac:dyDescent="0.3">
      <c r="A174" s="4" t="s">
        <v>33</v>
      </c>
      <c r="B174" s="6">
        <v>5</v>
      </c>
      <c r="C174" s="4" t="s">
        <v>22</v>
      </c>
      <c r="D174" s="5" t="s">
        <v>5</v>
      </c>
      <c r="E174" s="5" t="s">
        <v>5</v>
      </c>
      <c r="F174" s="5" t="s">
        <v>5</v>
      </c>
      <c r="G174" s="6">
        <v>859</v>
      </c>
      <c r="H174" s="59">
        <f t="shared" si="14"/>
        <v>1141.4000000000001</v>
      </c>
      <c r="I174" s="59">
        <f t="shared" si="15"/>
        <v>282.40000000000009</v>
      </c>
      <c r="J174" s="61">
        <f t="shared" si="16"/>
        <v>0.32875436554132725</v>
      </c>
      <c r="K174">
        <f t="shared" si="11"/>
        <v>1086.8323950816164</v>
      </c>
      <c r="L174" s="59">
        <f t="shared" si="12"/>
        <v>227.83239508161637</v>
      </c>
      <c r="M174" s="61">
        <f t="shared" si="13"/>
        <v>0.2652297963697513</v>
      </c>
      <c r="N174"/>
      <c r="O174" s="59"/>
    </row>
    <row r="175" spans="1:15" x14ac:dyDescent="0.3">
      <c r="A175" s="4" t="s">
        <v>33</v>
      </c>
      <c r="B175" s="6">
        <v>6</v>
      </c>
      <c r="C175" s="4" t="s">
        <v>23</v>
      </c>
      <c r="D175" s="5" t="s">
        <v>5</v>
      </c>
      <c r="E175" s="5" t="s">
        <v>5</v>
      </c>
      <c r="F175" s="5" t="s">
        <v>5</v>
      </c>
      <c r="G175" s="6">
        <v>810</v>
      </c>
      <c r="H175" s="59">
        <f t="shared" si="14"/>
        <v>1171.4000000000001</v>
      </c>
      <c r="I175" s="59">
        <f t="shared" si="15"/>
        <v>361.40000000000009</v>
      </c>
      <c r="J175" s="61">
        <f t="shared" si="16"/>
        <v>0.44617283950617292</v>
      </c>
      <c r="K175">
        <f t="shared" si="11"/>
        <v>1064.0491555734548</v>
      </c>
      <c r="L175" s="59">
        <f t="shared" si="12"/>
        <v>254.04915557345475</v>
      </c>
      <c r="M175" s="61">
        <f t="shared" si="13"/>
        <v>0.31364093280673427</v>
      </c>
      <c r="N175"/>
      <c r="O175" s="59"/>
    </row>
    <row r="176" spans="1:15" x14ac:dyDescent="0.3">
      <c r="A176" s="4" t="s">
        <v>33</v>
      </c>
      <c r="B176" s="6">
        <v>7</v>
      </c>
      <c r="C176" s="4" t="s">
        <v>24</v>
      </c>
      <c r="D176" s="5" t="s">
        <v>5</v>
      </c>
      <c r="E176" s="5" t="s">
        <v>5</v>
      </c>
      <c r="F176" s="5" t="s">
        <v>5</v>
      </c>
      <c r="G176" s="6">
        <v>1173</v>
      </c>
      <c r="H176" s="59">
        <f t="shared" si="14"/>
        <v>1246</v>
      </c>
      <c r="I176" s="59">
        <f t="shared" si="15"/>
        <v>73</v>
      </c>
      <c r="J176" s="61">
        <f t="shared" si="16"/>
        <v>6.2233589087809037E-2</v>
      </c>
      <c r="K176">
        <f t="shared" si="11"/>
        <v>1038.6442400161093</v>
      </c>
      <c r="L176" s="59">
        <f t="shared" si="12"/>
        <v>134.35575998389072</v>
      </c>
      <c r="M176" s="61">
        <f t="shared" si="13"/>
        <v>0.11454028984133906</v>
      </c>
      <c r="N176"/>
      <c r="O176" s="59"/>
    </row>
    <row r="177" spans="1:15" x14ac:dyDescent="0.3">
      <c r="A177" s="4" t="s">
        <v>33</v>
      </c>
      <c r="B177" s="6">
        <v>10</v>
      </c>
      <c r="C177" s="4" t="s">
        <v>25</v>
      </c>
      <c r="D177" s="5" t="s">
        <v>5</v>
      </c>
      <c r="E177" s="5" t="s">
        <v>5</v>
      </c>
      <c r="F177" s="5" t="s">
        <v>5</v>
      </c>
      <c r="G177" s="6">
        <v>929</v>
      </c>
      <c r="H177" s="59">
        <f t="shared" si="14"/>
        <v>1052.4000000000001</v>
      </c>
      <c r="I177" s="59">
        <f t="shared" si="15"/>
        <v>123.40000000000009</v>
      </c>
      <c r="J177" s="61">
        <f t="shared" si="16"/>
        <v>0.13283100107642637</v>
      </c>
      <c r="K177">
        <f t="shared" si="11"/>
        <v>1052.0798160144984</v>
      </c>
      <c r="L177" s="59">
        <f t="shared" si="12"/>
        <v>123.07981601449842</v>
      </c>
      <c r="M177" s="61">
        <f t="shared" si="13"/>
        <v>0.13248634662486375</v>
      </c>
      <c r="N177"/>
      <c r="O177" s="59"/>
    </row>
    <row r="178" spans="1:15" x14ac:dyDescent="0.3">
      <c r="A178" s="4" t="s">
        <v>33</v>
      </c>
      <c r="B178" s="6">
        <v>11</v>
      </c>
      <c r="C178" s="4" t="s">
        <v>21</v>
      </c>
      <c r="D178" s="5" t="s">
        <v>5</v>
      </c>
      <c r="E178" s="5" t="s">
        <v>5</v>
      </c>
      <c r="F178" s="5" t="s">
        <v>5</v>
      </c>
      <c r="G178" s="6">
        <v>701</v>
      </c>
      <c r="H178" s="59">
        <f t="shared" si="14"/>
        <v>894.4</v>
      </c>
      <c r="I178" s="59">
        <f t="shared" si="15"/>
        <v>193.39999999999998</v>
      </c>
      <c r="J178" s="61">
        <f t="shared" si="16"/>
        <v>0.2758915834522111</v>
      </c>
      <c r="K178">
        <f t="shared" si="11"/>
        <v>1039.7718344130487</v>
      </c>
      <c r="L178" s="59">
        <f t="shared" si="12"/>
        <v>338.77183441304874</v>
      </c>
      <c r="M178" s="61">
        <f t="shared" si="13"/>
        <v>0.48326937862061159</v>
      </c>
      <c r="N178"/>
      <c r="O178" s="59"/>
    </row>
    <row r="179" spans="1:15" x14ac:dyDescent="0.3">
      <c r="A179" s="4" t="s">
        <v>33</v>
      </c>
      <c r="B179" s="6">
        <v>12</v>
      </c>
      <c r="C179" s="4" t="s">
        <v>22</v>
      </c>
      <c r="D179" s="5" t="s">
        <v>5</v>
      </c>
      <c r="E179" s="5" t="s">
        <v>5</v>
      </c>
      <c r="F179" s="5" t="s">
        <v>5</v>
      </c>
      <c r="G179" s="6">
        <v>647</v>
      </c>
      <c r="H179" s="59">
        <f t="shared" si="14"/>
        <v>852</v>
      </c>
      <c r="I179" s="59">
        <f t="shared" si="15"/>
        <v>205</v>
      </c>
      <c r="J179" s="61">
        <f t="shared" si="16"/>
        <v>0.31684698608964451</v>
      </c>
      <c r="K179">
        <f t="shared" si="11"/>
        <v>1005.8946509717439</v>
      </c>
      <c r="L179" s="59">
        <f t="shared" si="12"/>
        <v>358.89465097174389</v>
      </c>
      <c r="M179" s="61">
        <f t="shared" si="13"/>
        <v>0.55470579748337545</v>
      </c>
      <c r="N179"/>
      <c r="O179" s="59"/>
    </row>
    <row r="180" spans="1:15" x14ac:dyDescent="0.3">
      <c r="A180" s="4" t="s">
        <v>33</v>
      </c>
      <c r="B180" s="6">
        <v>13</v>
      </c>
      <c r="C180" s="4" t="s">
        <v>23</v>
      </c>
      <c r="D180" s="5" t="s">
        <v>5</v>
      </c>
      <c r="E180" s="5" t="s">
        <v>5</v>
      </c>
      <c r="F180" s="5" t="s">
        <v>5</v>
      </c>
      <c r="G180" s="6">
        <v>851</v>
      </c>
      <c r="H180" s="59">
        <f t="shared" si="14"/>
        <v>860.2</v>
      </c>
      <c r="I180" s="59">
        <f t="shared" si="15"/>
        <v>9.2000000000000455</v>
      </c>
      <c r="J180" s="61">
        <f t="shared" si="16"/>
        <v>1.0810810810810863E-2</v>
      </c>
      <c r="K180">
        <f t="shared" si="11"/>
        <v>970.00518587456952</v>
      </c>
      <c r="L180" s="59">
        <f t="shared" si="12"/>
        <v>119.00518587456952</v>
      </c>
      <c r="M180" s="61">
        <f t="shared" si="13"/>
        <v>0.13984158152123327</v>
      </c>
      <c r="N180"/>
      <c r="O180" s="59"/>
    </row>
    <row r="181" spans="1:15" x14ac:dyDescent="0.3">
      <c r="A181" s="4" t="s">
        <v>33</v>
      </c>
      <c r="B181" s="6">
        <v>14</v>
      </c>
      <c r="C181" s="4" t="s">
        <v>24</v>
      </c>
      <c r="D181" s="5" t="s">
        <v>7</v>
      </c>
      <c r="E181" s="5" t="s">
        <v>5</v>
      </c>
      <c r="F181" s="5" t="s">
        <v>5</v>
      </c>
      <c r="G181" s="6">
        <v>1559</v>
      </c>
      <c r="H181" s="59">
        <f t="shared" si="14"/>
        <v>937.4</v>
      </c>
      <c r="I181" s="59">
        <f t="shared" si="15"/>
        <v>621.6</v>
      </c>
      <c r="J181" s="61">
        <f t="shared" si="16"/>
        <v>0.39871712636305323</v>
      </c>
      <c r="K181">
        <f t="shared" si="11"/>
        <v>958.10466728711265</v>
      </c>
      <c r="L181" s="59">
        <f t="shared" si="12"/>
        <v>600.89533271288735</v>
      </c>
      <c r="M181" s="61">
        <f t="shared" si="13"/>
        <v>0.38543639045085781</v>
      </c>
      <c r="N181"/>
      <c r="O181" s="59"/>
    </row>
    <row r="182" spans="1:15" x14ac:dyDescent="0.3">
      <c r="A182" s="4" t="s">
        <v>33</v>
      </c>
      <c r="B182" s="6">
        <v>17</v>
      </c>
      <c r="C182" s="4" t="s">
        <v>25</v>
      </c>
      <c r="D182" s="5" t="s">
        <v>5</v>
      </c>
      <c r="E182" s="5" t="s">
        <v>5</v>
      </c>
      <c r="F182" s="5" t="s">
        <v>5</v>
      </c>
      <c r="G182" s="6">
        <v>1090</v>
      </c>
      <c r="H182" s="59">
        <f t="shared" si="14"/>
        <v>969.6</v>
      </c>
      <c r="I182" s="59">
        <f t="shared" si="15"/>
        <v>120.39999999999998</v>
      </c>
      <c r="J182" s="61">
        <f t="shared" si="16"/>
        <v>0.11045871559633025</v>
      </c>
      <c r="K182">
        <f t="shared" si="11"/>
        <v>1018.1942005584013</v>
      </c>
      <c r="L182" s="59">
        <f t="shared" si="12"/>
        <v>71.805799441598651</v>
      </c>
      <c r="M182" s="61">
        <f t="shared" si="13"/>
        <v>6.5876880221650141E-2</v>
      </c>
      <c r="N182"/>
      <c r="O182" s="59"/>
    </row>
    <row r="183" spans="1:15" x14ac:dyDescent="0.3">
      <c r="A183" s="4" t="s">
        <v>33</v>
      </c>
      <c r="B183" s="6">
        <v>18</v>
      </c>
      <c r="C183" s="4" t="s">
        <v>21</v>
      </c>
      <c r="D183" s="5" t="s">
        <v>5</v>
      </c>
      <c r="E183" s="5" t="s">
        <v>5</v>
      </c>
      <c r="F183" s="5" t="s">
        <v>5</v>
      </c>
      <c r="G183" s="6">
        <v>404</v>
      </c>
      <c r="H183" s="59">
        <f t="shared" si="14"/>
        <v>910.2</v>
      </c>
      <c r="I183" s="59">
        <f t="shared" si="15"/>
        <v>506.20000000000005</v>
      </c>
      <c r="J183" s="61">
        <f t="shared" si="16"/>
        <v>1.252970297029703</v>
      </c>
      <c r="K183">
        <f t="shared" si="11"/>
        <v>1025.3747805025612</v>
      </c>
      <c r="L183" s="59">
        <f t="shared" si="12"/>
        <v>621.37478050256118</v>
      </c>
      <c r="M183" s="61">
        <f t="shared" si="13"/>
        <v>1.5380563873825772</v>
      </c>
      <c r="N183"/>
      <c r="O183" s="59"/>
    </row>
    <row r="184" spans="1:15" x14ac:dyDescent="0.3">
      <c r="A184" s="4" t="s">
        <v>33</v>
      </c>
      <c r="B184" s="6">
        <v>19</v>
      </c>
      <c r="C184" s="4" t="s">
        <v>22</v>
      </c>
      <c r="D184" s="5" t="s">
        <v>5</v>
      </c>
      <c r="E184" s="5" t="s">
        <v>5</v>
      </c>
      <c r="F184" s="5" t="s">
        <v>5</v>
      </c>
      <c r="G184" s="6">
        <v>586</v>
      </c>
      <c r="H184" s="59">
        <f t="shared" si="14"/>
        <v>898</v>
      </c>
      <c r="I184" s="59">
        <f t="shared" si="15"/>
        <v>312</v>
      </c>
      <c r="J184" s="61">
        <f t="shared" si="16"/>
        <v>0.53242320819112632</v>
      </c>
      <c r="K184">
        <f t="shared" si="11"/>
        <v>963.23730245230502</v>
      </c>
      <c r="L184" s="59">
        <f t="shared" si="12"/>
        <v>377.23730245230502</v>
      </c>
      <c r="M184" s="61">
        <f t="shared" si="13"/>
        <v>0.64374966288789248</v>
      </c>
      <c r="N184"/>
      <c r="O184" s="59"/>
    </row>
    <row r="185" spans="1:15" x14ac:dyDescent="0.3">
      <c r="A185" s="4" t="s">
        <v>33</v>
      </c>
      <c r="B185" s="6">
        <v>20</v>
      </c>
      <c r="C185" s="4" t="s">
        <v>23</v>
      </c>
      <c r="D185" s="5" t="s">
        <v>5</v>
      </c>
      <c r="E185" s="5" t="s">
        <v>5</v>
      </c>
      <c r="F185" s="5" t="s">
        <v>5</v>
      </c>
      <c r="G185" s="6">
        <v>683</v>
      </c>
      <c r="H185" s="59">
        <f t="shared" si="14"/>
        <v>864.4</v>
      </c>
      <c r="I185" s="59">
        <f t="shared" si="15"/>
        <v>181.39999999999998</v>
      </c>
      <c r="J185" s="61">
        <f t="shared" si="16"/>
        <v>0.26559297218155192</v>
      </c>
      <c r="K185">
        <f t="shared" si="11"/>
        <v>925.5135722070745</v>
      </c>
      <c r="L185" s="59">
        <f t="shared" si="12"/>
        <v>242.5135722070745</v>
      </c>
      <c r="M185" s="61">
        <f t="shared" si="13"/>
        <v>0.35507111596936236</v>
      </c>
      <c r="N185"/>
      <c r="O185" s="59"/>
    </row>
    <row r="186" spans="1:15" x14ac:dyDescent="0.3">
      <c r="A186" s="4" t="s">
        <v>33</v>
      </c>
      <c r="B186" s="6">
        <v>21</v>
      </c>
      <c r="C186" s="4" t="s">
        <v>24</v>
      </c>
      <c r="D186" s="5" t="s">
        <v>5</v>
      </c>
      <c r="E186" s="5" t="s">
        <v>5</v>
      </c>
      <c r="F186" s="5" t="s">
        <v>5</v>
      </c>
      <c r="G186" s="6">
        <v>1124</v>
      </c>
      <c r="H186" s="59">
        <f t="shared" si="14"/>
        <v>777.4</v>
      </c>
      <c r="I186" s="59">
        <f t="shared" si="15"/>
        <v>346.6</v>
      </c>
      <c r="J186" s="61">
        <f t="shared" si="16"/>
        <v>0.30836298932384343</v>
      </c>
      <c r="K186">
        <f t="shared" si="11"/>
        <v>901.26221498636698</v>
      </c>
      <c r="L186" s="59">
        <f t="shared" si="12"/>
        <v>222.73778501363302</v>
      </c>
      <c r="M186" s="61">
        <f t="shared" si="13"/>
        <v>0.1981652891580365</v>
      </c>
      <c r="N186"/>
      <c r="O186" s="59"/>
    </row>
    <row r="187" spans="1:15" x14ac:dyDescent="0.3">
      <c r="A187" s="4" t="s">
        <v>33</v>
      </c>
      <c r="B187" s="6">
        <v>24</v>
      </c>
      <c r="C187" s="4" t="s">
        <v>25</v>
      </c>
      <c r="D187" s="5" t="s">
        <v>5</v>
      </c>
      <c r="E187" s="5" t="s">
        <v>5</v>
      </c>
      <c r="F187" s="5" t="s">
        <v>5</v>
      </c>
      <c r="G187" s="6">
        <v>953</v>
      </c>
      <c r="H187" s="59">
        <f t="shared" si="14"/>
        <v>750</v>
      </c>
      <c r="I187" s="59">
        <f t="shared" si="15"/>
        <v>203</v>
      </c>
      <c r="J187" s="61">
        <f t="shared" si="16"/>
        <v>0.21301154249737669</v>
      </c>
      <c r="K187">
        <f t="shared" si="11"/>
        <v>923.53599348773025</v>
      </c>
      <c r="L187" s="59">
        <f t="shared" si="12"/>
        <v>29.464006512269748</v>
      </c>
      <c r="M187" s="61">
        <f t="shared" si="13"/>
        <v>3.0917110715917889E-2</v>
      </c>
      <c r="N187"/>
      <c r="O187" s="59"/>
    </row>
    <row r="188" spans="1:15" x14ac:dyDescent="0.3">
      <c r="A188" s="4" t="s">
        <v>33</v>
      </c>
      <c r="B188" s="6">
        <v>25</v>
      </c>
      <c r="C188" s="4" t="s">
        <v>21</v>
      </c>
      <c r="D188" s="5" t="s">
        <v>5</v>
      </c>
      <c r="E188" s="5" t="s">
        <v>5</v>
      </c>
      <c r="F188" s="5" t="s">
        <v>5</v>
      </c>
      <c r="G188" s="6">
        <v>697</v>
      </c>
      <c r="H188" s="59">
        <f t="shared" si="14"/>
        <v>808.6</v>
      </c>
      <c r="I188" s="59">
        <f t="shared" si="15"/>
        <v>111.60000000000002</v>
      </c>
      <c r="J188" s="61">
        <f t="shared" si="16"/>
        <v>0.16011477761836446</v>
      </c>
      <c r="K188">
        <f t="shared" si="11"/>
        <v>926.48239413895726</v>
      </c>
      <c r="L188" s="59">
        <f t="shared" si="12"/>
        <v>229.48239413895726</v>
      </c>
      <c r="M188" s="61">
        <f t="shared" si="13"/>
        <v>0.32924303319793008</v>
      </c>
      <c r="N188"/>
      <c r="O188" s="59"/>
    </row>
    <row r="189" spans="1:15" x14ac:dyDescent="0.3">
      <c r="A189" s="4" t="s">
        <v>33</v>
      </c>
      <c r="B189" s="6">
        <v>26</v>
      </c>
      <c r="C189" s="4" t="s">
        <v>22</v>
      </c>
      <c r="D189" s="5" t="s">
        <v>5</v>
      </c>
      <c r="E189" s="5" t="s">
        <v>5</v>
      </c>
      <c r="F189" s="5" t="s">
        <v>5</v>
      </c>
      <c r="G189" s="6">
        <v>727</v>
      </c>
      <c r="H189" s="59">
        <f t="shared" si="14"/>
        <v>836.8</v>
      </c>
      <c r="I189" s="59">
        <f t="shared" si="15"/>
        <v>109.79999999999995</v>
      </c>
      <c r="J189" s="61">
        <f t="shared" si="16"/>
        <v>0.15103163686382387</v>
      </c>
      <c r="K189">
        <f t="shared" si="11"/>
        <v>903.53415472506163</v>
      </c>
      <c r="L189" s="59">
        <f t="shared" si="12"/>
        <v>176.53415472506163</v>
      </c>
      <c r="M189" s="61">
        <f t="shared" si="13"/>
        <v>0.24282552231782892</v>
      </c>
      <c r="N189"/>
      <c r="O189" s="59"/>
    </row>
    <row r="190" spans="1:15" x14ac:dyDescent="0.3">
      <c r="A190" s="4" t="s">
        <v>33</v>
      </c>
      <c r="B190" s="6">
        <v>27</v>
      </c>
      <c r="C190" s="4" t="s">
        <v>23</v>
      </c>
      <c r="D190" s="5" t="s">
        <v>5</v>
      </c>
      <c r="E190" s="5" t="s">
        <v>5</v>
      </c>
      <c r="F190" s="5" t="s">
        <v>5</v>
      </c>
      <c r="G190" s="6">
        <v>678</v>
      </c>
      <c r="H190" s="59">
        <f t="shared" si="14"/>
        <v>835.8</v>
      </c>
      <c r="I190" s="59">
        <f t="shared" si="15"/>
        <v>157.79999999999995</v>
      </c>
      <c r="J190" s="61">
        <f t="shared" si="16"/>
        <v>0.23274336283185834</v>
      </c>
      <c r="K190">
        <f t="shared" si="11"/>
        <v>885.88073925255549</v>
      </c>
      <c r="L190" s="59">
        <f t="shared" si="12"/>
        <v>207.88073925255549</v>
      </c>
      <c r="M190" s="61">
        <f t="shared" si="13"/>
        <v>0.30660875995952136</v>
      </c>
      <c r="N190"/>
      <c r="O190" s="59"/>
    </row>
    <row r="191" spans="1:15" x14ac:dyDescent="0.3">
      <c r="A191" s="4" t="s">
        <v>33</v>
      </c>
      <c r="B191" s="6">
        <v>28</v>
      </c>
      <c r="C191" s="4" t="s">
        <v>24</v>
      </c>
      <c r="D191" s="5" t="s">
        <v>7</v>
      </c>
      <c r="E191" s="5" t="s">
        <v>5</v>
      </c>
      <c r="F191" s="5" t="s">
        <v>5</v>
      </c>
      <c r="G191" s="6">
        <v>1761</v>
      </c>
      <c r="H191" s="59">
        <f t="shared" si="14"/>
        <v>963.2</v>
      </c>
      <c r="I191" s="59">
        <f t="shared" si="15"/>
        <v>797.8</v>
      </c>
      <c r="J191" s="61">
        <f t="shared" si="16"/>
        <v>0.45303804656445201</v>
      </c>
      <c r="K191">
        <f t="shared" si="11"/>
        <v>865.09266532729987</v>
      </c>
      <c r="L191" s="59">
        <f t="shared" si="12"/>
        <v>895.90733467270013</v>
      </c>
      <c r="M191" s="61">
        <f t="shared" si="13"/>
        <v>0.50874919629341286</v>
      </c>
      <c r="N191"/>
      <c r="O191" s="59"/>
    </row>
    <row r="192" spans="1:15" x14ac:dyDescent="0.3">
      <c r="A192" s="4" t="s">
        <v>34</v>
      </c>
      <c r="B192" s="6">
        <v>1</v>
      </c>
      <c r="C192" s="4" t="s">
        <v>25</v>
      </c>
      <c r="D192" s="5" t="s">
        <v>5</v>
      </c>
      <c r="E192" s="5" t="s">
        <v>7</v>
      </c>
      <c r="F192" s="5" t="s">
        <v>5</v>
      </c>
      <c r="G192" s="6">
        <v>1615</v>
      </c>
      <c r="H192" s="59">
        <f t="shared" si="14"/>
        <v>1095.5999999999999</v>
      </c>
      <c r="I192" s="59">
        <f t="shared" si="15"/>
        <v>519.40000000000009</v>
      </c>
      <c r="J192" s="61">
        <f t="shared" si="16"/>
        <v>0.32160990712074311</v>
      </c>
      <c r="K192">
        <f t="shared" si="11"/>
        <v>954.68339879456994</v>
      </c>
      <c r="L192" s="59">
        <f t="shared" si="12"/>
        <v>660.31660120543006</v>
      </c>
      <c r="M192" s="61">
        <f t="shared" si="13"/>
        <v>0.40886476854825393</v>
      </c>
      <c r="N192"/>
      <c r="O192" s="59"/>
    </row>
    <row r="193" spans="1:15" x14ac:dyDescent="0.3">
      <c r="A193" s="4" t="s">
        <v>34</v>
      </c>
      <c r="B193" s="6">
        <v>2</v>
      </c>
      <c r="C193" s="4" t="s">
        <v>21</v>
      </c>
      <c r="D193" s="5" t="s">
        <v>5</v>
      </c>
      <c r="E193" s="5" t="s">
        <v>5</v>
      </c>
      <c r="F193" s="5" t="s">
        <v>5</v>
      </c>
      <c r="G193" s="6">
        <v>1019</v>
      </c>
      <c r="H193" s="59">
        <f t="shared" si="14"/>
        <v>1160</v>
      </c>
      <c r="I193" s="59">
        <f t="shared" si="15"/>
        <v>141</v>
      </c>
      <c r="J193" s="61">
        <f t="shared" si="16"/>
        <v>0.13837095191364082</v>
      </c>
      <c r="K193">
        <f t="shared" si="11"/>
        <v>1020.715058915113</v>
      </c>
      <c r="L193" s="59">
        <f t="shared" si="12"/>
        <v>1.7150589151129907</v>
      </c>
      <c r="M193" s="61">
        <f t="shared" si="13"/>
        <v>1.68308038774582E-3</v>
      </c>
      <c r="N193"/>
      <c r="O193" s="59"/>
    </row>
    <row r="194" spans="1:15" x14ac:dyDescent="0.3">
      <c r="A194" s="4" t="s">
        <v>34</v>
      </c>
      <c r="B194" s="6">
        <v>3</v>
      </c>
      <c r="C194" s="4" t="s">
        <v>22</v>
      </c>
      <c r="D194" s="5" t="s">
        <v>5</v>
      </c>
      <c r="E194" s="5" t="s">
        <v>5</v>
      </c>
      <c r="F194" s="5" t="s">
        <v>5</v>
      </c>
      <c r="G194" s="6">
        <v>854</v>
      </c>
      <c r="H194" s="59">
        <f t="shared" si="14"/>
        <v>1185.4000000000001</v>
      </c>
      <c r="I194" s="59">
        <f t="shared" si="15"/>
        <v>331.40000000000009</v>
      </c>
      <c r="J194" s="61">
        <f t="shared" si="16"/>
        <v>0.38805620608899311</v>
      </c>
      <c r="K194">
        <f t="shared" si="11"/>
        <v>1020.5435530236017</v>
      </c>
      <c r="L194" s="59">
        <f t="shared" si="12"/>
        <v>166.5435530236017</v>
      </c>
      <c r="M194" s="61">
        <f t="shared" si="13"/>
        <v>0.19501587005105586</v>
      </c>
      <c r="N194"/>
      <c r="O194" s="59"/>
    </row>
    <row r="195" spans="1:15" x14ac:dyDescent="0.3">
      <c r="A195" s="4" t="s">
        <v>34</v>
      </c>
      <c r="B195" s="6">
        <v>4</v>
      </c>
      <c r="C195" s="4" t="s">
        <v>23</v>
      </c>
      <c r="D195" s="5" t="s">
        <v>5</v>
      </c>
      <c r="E195" s="5" t="s">
        <v>5</v>
      </c>
      <c r="F195" s="5" t="s">
        <v>5</v>
      </c>
      <c r="G195" s="6">
        <v>897</v>
      </c>
      <c r="H195" s="59">
        <f t="shared" si="14"/>
        <v>1229.2</v>
      </c>
      <c r="I195" s="59">
        <f t="shared" si="15"/>
        <v>332.20000000000005</v>
      </c>
      <c r="J195" s="61">
        <f t="shared" si="16"/>
        <v>0.37034559643255299</v>
      </c>
      <c r="K195">
        <f t="shared" si="11"/>
        <v>1003.8891977212415</v>
      </c>
      <c r="L195" s="59">
        <f t="shared" si="12"/>
        <v>106.88919772124154</v>
      </c>
      <c r="M195" s="61">
        <f t="shared" si="13"/>
        <v>0.11916298519647887</v>
      </c>
      <c r="N195"/>
      <c r="O195" s="59"/>
    </row>
    <row r="196" spans="1:15" x14ac:dyDescent="0.3">
      <c r="A196" s="4" t="s">
        <v>34</v>
      </c>
      <c r="B196" s="6">
        <v>5</v>
      </c>
      <c r="C196" s="4" t="s">
        <v>24</v>
      </c>
      <c r="D196" s="5" t="s">
        <v>5</v>
      </c>
      <c r="E196" s="5" t="s">
        <v>5</v>
      </c>
      <c r="F196" s="5" t="s">
        <v>5</v>
      </c>
      <c r="G196" s="6">
        <v>1307</v>
      </c>
      <c r="H196" s="59">
        <f t="shared" si="14"/>
        <v>1138.4000000000001</v>
      </c>
      <c r="I196" s="59">
        <f t="shared" si="15"/>
        <v>168.59999999999991</v>
      </c>
      <c r="J196" s="61">
        <f t="shared" si="16"/>
        <v>0.12899770466717667</v>
      </c>
      <c r="K196">
        <f>0.1*G195+0.9*K195</f>
        <v>993.20027794911744</v>
      </c>
      <c r="L196" s="59">
        <f t="shared" ref="L196:L255" si="17">ABS(G196-K196)</f>
        <v>313.79972205088256</v>
      </c>
      <c r="M196" s="61">
        <f t="shared" ref="M196:M255" si="18">(L196/G196)</f>
        <v>0.24009160065101956</v>
      </c>
      <c r="N196"/>
      <c r="O196" s="59"/>
    </row>
    <row r="197" spans="1:15" x14ac:dyDescent="0.3">
      <c r="A197" s="4" t="s">
        <v>34</v>
      </c>
      <c r="B197" s="6">
        <v>8</v>
      </c>
      <c r="C197" s="4" t="s">
        <v>25</v>
      </c>
      <c r="D197" s="5" t="s">
        <v>5</v>
      </c>
      <c r="E197" s="5" t="s">
        <v>5</v>
      </c>
      <c r="F197" s="5" t="s">
        <v>5</v>
      </c>
      <c r="G197" s="6">
        <v>796</v>
      </c>
      <c r="H197" s="59">
        <f t="shared" si="14"/>
        <v>974.6</v>
      </c>
      <c r="I197" s="59">
        <f t="shared" si="15"/>
        <v>178.60000000000002</v>
      </c>
      <c r="J197" s="61">
        <f t="shared" si="16"/>
        <v>0.22437185929648243</v>
      </c>
      <c r="K197">
        <f>0.1*G196+0.9*K196</f>
        <v>1024.5802501542057</v>
      </c>
      <c r="L197" s="59">
        <f t="shared" si="17"/>
        <v>228.58025015420571</v>
      </c>
      <c r="M197" s="61">
        <f t="shared" si="18"/>
        <v>0.28716111828417801</v>
      </c>
      <c r="N197"/>
      <c r="O197" s="59"/>
    </row>
    <row r="198" spans="1:15" x14ac:dyDescent="0.3">
      <c r="A198" s="4" t="s">
        <v>34</v>
      </c>
      <c r="B198" s="6">
        <v>9</v>
      </c>
      <c r="C198" s="4" t="s">
        <v>21</v>
      </c>
      <c r="D198" s="5" t="s">
        <v>5</v>
      </c>
      <c r="E198" s="5" t="s">
        <v>5</v>
      </c>
      <c r="F198" s="5" t="s">
        <v>5</v>
      </c>
      <c r="G198" s="6">
        <v>648</v>
      </c>
      <c r="H198" s="59">
        <f t="shared" ref="H198:H261" si="19">AVERAGE(G194:G198)</f>
        <v>900.4</v>
      </c>
      <c r="I198" s="59">
        <f t="shared" si="15"/>
        <v>252.39999999999998</v>
      </c>
      <c r="J198" s="61">
        <f t="shared" si="16"/>
        <v>0.38950617283950612</v>
      </c>
      <c r="K198">
        <f>0.1*G197+0.9*K197</f>
        <v>1001.7222251387852</v>
      </c>
      <c r="L198" s="59">
        <f t="shared" si="17"/>
        <v>353.72222513878523</v>
      </c>
      <c r="M198" s="61">
        <f t="shared" si="18"/>
        <v>0.54586763138701422</v>
      </c>
      <c r="N198"/>
      <c r="O198" s="59"/>
    </row>
    <row r="199" spans="1:15" x14ac:dyDescent="0.3">
      <c r="A199" s="4" t="s">
        <v>34</v>
      </c>
      <c r="B199" s="6">
        <v>10</v>
      </c>
      <c r="C199" s="4" t="s">
        <v>22</v>
      </c>
      <c r="D199" s="5" t="s">
        <v>5</v>
      </c>
      <c r="E199" s="5" t="s">
        <v>5</v>
      </c>
      <c r="F199" s="5" t="s">
        <v>5</v>
      </c>
      <c r="G199" s="6">
        <v>735</v>
      </c>
      <c r="H199" s="59">
        <f t="shared" si="19"/>
        <v>876.6</v>
      </c>
      <c r="I199" s="59">
        <f t="shared" ref="I199:I255" si="20">ABS(G199-H199)</f>
        <v>141.60000000000002</v>
      </c>
      <c r="J199" s="61">
        <f t="shared" ref="J199:J255" si="21">(I199/G199)</f>
        <v>0.19265306122448983</v>
      </c>
      <c r="K199">
        <f>0.1*G198+0.9*K198</f>
        <v>966.35000262490667</v>
      </c>
      <c r="L199" s="59">
        <f t="shared" si="17"/>
        <v>231.35000262490667</v>
      </c>
      <c r="M199" s="61">
        <f t="shared" si="18"/>
        <v>0.31476190833320633</v>
      </c>
      <c r="N199"/>
      <c r="O199" s="59"/>
    </row>
    <row r="200" spans="1:15" x14ac:dyDescent="0.3">
      <c r="A200" s="4" t="s">
        <v>34</v>
      </c>
      <c r="B200" s="6">
        <v>11</v>
      </c>
      <c r="C200" s="4" t="s">
        <v>23</v>
      </c>
      <c r="D200" s="5" t="s">
        <v>5</v>
      </c>
      <c r="E200" s="5" t="s">
        <v>5</v>
      </c>
      <c r="F200" s="5" t="s">
        <v>5</v>
      </c>
      <c r="G200" s="6">
        <v>843</v>
      </c>
      <c r="H200" s="59">
        <f t="shared" si="19"/>
        <v>865.8</v>
      </c>
      <c r="I200" s="59">
        <f t="shared" si="20"/>
        <v>22.799999999999955</v>
      </c>
      <c r="J200" s="61">
        <f t="shared" si="21"/>
        <v>2.7046263345195675E-2</v>
      </c>
      <c r="K200">
        <f>0.1*G199+0.9*K199</f>
        <v>943.21500236241604</v>
      </c>
      <c r="L200" s="59">
        <f t="shared" si="17"/>
        <v>100.21500236241604</v>
      </c>
      <c r="M200" s="61">
        <f t="shared" si="18"/>
        <v>0.11887900636111037</v>
      </c>
      <c r="N200"/>
      <c r="O200" s="59"/>
    </row>
    <row r="201" spans="1:15" x14ac:dyDescent="0.3">
      <c r="A201" s="4" t="s">
        <v>34</v>
      </c>
      <c r="B201" s="6">
        <v>12</v>
      </c>
      <c r="C201" s="4" t="s">
        <v>24</v>
      </c>
      <c r="D201" s="5" t="s">
        <v>7</v>
      </c>
      <c r="E201" s="5" t="s">
        <v>5</v>
      </c>
      <c r="F201" s="5" t="s">
        <v>5</v>
      </c>
      <c r="G201" s="6">
        <v>1759</v>
      </c>
      <c r="H201" s="59">
        <f t="shared" si="19"/>
        <v>956.2</v>
      </c>
      <c r="I201" s="59">
        <f t="shared" si="20"/>
        <v>802.8</v>
      </c>
      <c r="J201" s="61">
        <f t="shared" si="21"/>
        <v>0.45639567936327458</v>
      </c>
      <c r="K201">
        <f>0.1*G200+0.9*K200</f>
        <v>933.19350212617451</v>
      </c>
      <c r="L201" s="59">
        <f t="shared" si="17"/>
        <v>825.80649787382549</v>
      </c>
      <c r="M201" s="61">
        <f t="shared" si="18"/>
        <v>0.46947498457863873</v>
      </c>
      <c r="N201"/>
      <c r="O201" s="59"/>
    </row>
    <row r="202" spans="1:15" x14ac:dyDescent="0.3">
      <c r="A202" s="4" t="s">
        <v>34</v>
      </c>
      <c r="B202" s="6">
        <v>15</v>
      </c>
      <c r="C202" s="4" t="s">
        <v>25</v>
      </c>
      <c r="D202" s="5" t="s">
        <v>5</v>
      </c>
      <c r="E202" s="5" t="s">
        <v>5</v>
      </c>
      <c r="F202" s="5" t="s">
        <v>5</v>
      </c>
      <c r="G202" s="6">
        <v>1151</v>
      </c>
      <c r="H202" s="59">
        <f t="shared" si="19"/>
        <v>1027.2</v>
      </c>
      <c r="I202" s="59">
        <f t="shared" si="20"/>
        <v>123.79999999999995</v>
      </c>
      <c r="J202" s="61">
        <f t="shared" si="21"/>
        <v>0.10755864465682012</v>
      </c>
      <c r="K202">
        <f>0.1*G201+0.9*K201</f>
        <v>1015.774151913557</v>
      </c>
      <c r="L202" s="59">
        <f t="shared" si="17"/>
        <v>135.22584808644297</v>
      </c>
      <c r="M202" s="61">
        <f t="shared" si="18"/>
        <v>0.11748553265546739</v>
      </c>
      <c r="N202"/>
      <c r="O202" s="59"/>
    </row>
    <row r="203" spans="1:15" x14ac:dyDescent="0.3">
      <c r="A203" s="4" t="s">
        <v>34</v>
      </c>
      <c r="B203" s="6">
        <v>16</v>
      </c>
      <c r="C203" s="4" t="s">
        <v>21</v>
      </c>
      <c r="D203" s="5" t="s">
        <v>5</v>
      </c>
      <c r="E203" s="5" t="s">
        <v>5</v>
      </c>
      <c r="F203" s="5" t="s">
        <v>5</v>
      </c>
      <c r="G203" s="6">
        <v>752</v>
      </c>
      <c r="H203" s="59">
        <f t="shared" si="19"/>
        <v>1048</v>
      </c>
      <c r="I203" s="59">
        <f t="shared" si="20"/>
        <v>296</v>
      </c>
      <c r="J203" s="61">
        <f t="shared" si="21"/>
        <v>0.39361702127659576</v>
      </c>
      <c r="K203">
        <f>0.1*G202+0.9*K202</f>
        <v>1029.2967367222013</v>
      </c>
      <c r="L203" s="59">
        <f t="shared" si="17"/>
        <v>277.29673672220133</v>
      </c>
      <c r="M203" s="61">
        <f t="shared" si="18"/>
        <v>0.3687456605348422</v>
      </c>
      <c r="N203"/>
      <c r="O203" s="59"/>
    </row>
    <row r="204" spans="1:15" x14ac:dyDescent="0.3">
      <c r="A204" s="4" t="s">
        <v>34</v>
      </c>
      <c r="B204" s="6">
        <v>17</v>
      </c>
      <c r="C204" s="4" t="s">
        <v>22</v>
      </c>
      <c r="D204" s="5" t="s">
        <v>5</v>
      </c>
      <c r="E204" s="5" t="s">
        <v>5</v>
      </c>
      <c r="F204" s="5" t="s">
        <v>5</v>
      </c>
      <c r="G204" s="6">
        <v>693</v>
      </c>
      <c r="H204" s="59">
        <f t="shared" si="19"/>
        <v>1039.5999999999999</v>
      </c>
      <c r="I204" s="59">
        <f t="shared" si="20"/>
        <v>346.59999999999991</v>
      </c>
      <c r="J204" s="61">
        <f t="shared" si="21"/>
        <v>0.5001443001443</v>
      </c>
      <c r="K204">
        <f>0.1*G203+0.9*K203</f>
        <v>1001.5670630499812</v>
      </c>
      <c r="L204" s="59">
        <f t="shared" si="17"/>
        <v>308.56706304998124</v>
      </c>
      <c r="M204" s="61">
        <f t="shared" si="18"/>
        <v>0.4452627172438402</v>
      </c>
      <c r="N204"/>
      <c r="O204" s="59"/>
    </row>
    <row r="205" spans="1:15" x14ac:dyDescent="0.3">
      <c r="A205" s="4" t="s">
        <v>34</v>
      </c>
      <c r="B205" s="6">
        <v>18</v>
      </c>
      <c r="C205" s="4" t="s">
        <v>23</v>
      </c>
      <c r="D205" s="5" t="s">
        <v>5</v>
      </c>
      <c r="E205" s="5" t="s">
        <v>5</v>
      </c>
      <c r="F205" s="5" t="s">
        <v>5</v>
      </c>
      <c r="G205" s="6">
        <v>649</v>
      </c>
      <c r="H205" s="59">
        <f t="shared" si="19"/>
        <v>1000.8</v>
      </c>
      <c r="I205" s="59">
        <f t="shared" si="20"/>
        <v>351.79999999999995</v>
      </c>
      <c r="J205" s="61">
        <f t="shared" si="21"/>
        <v>0.54206471494607078</v>
      </c>
      <c r="K205">
        <f>0.1*G204+0.9*K204</f>
        <v>970.71035674498307</v>
      </c>
      <c r="L205" s="59">
        <f t="shared" si="17"/>
        <v>321.71035674498307</v>
      </c>
      <c r="M205" s="61">
        <f t="shared" si="18"/>
        <v>0.49570162826653785</v>
      </c>
      <c r="N205"/>
      <c r="O205" s="59"/>
    </row>
    <row r="206" spans="1:15" x14ac:dyDescent="0.3">
      <c r="A206" s="4" t="s">
        <v>34</v>
      </c>
      <c r="B206" s="6">
        <v>19</v>
      </c>
      <c r="C206" s="4" t="s">
        <v>24</v>
      </c>
      <c r="D206" s="5" t="s">
        <v>5</v>
      </c>
      <c r="E206" s="5" t="s">
        <v>5</v>
      </c>
      <c r="F206" s="5" t="s">
        <v>5</v>
      </c>
      <c r="G206" s="6">
        <v>1158</v>
      </c>
      <c r="H206" s="59">
        <f t="shared" si="19"/>
        <v>880.6</v>
      </c>
      <c r="I206" s="59">
        <f t="shared" si="20"/>
        <v>277.39999999999998</v>
      </c>
      <c r="J206" s="61">
        <f t="shared" si="21"/>
        <v>0.2395509499136442</v>
      </c>
      <c r="K206">
        <f>0.1*G205+0.9*K205</f>
        <v>938.53932107048479</v>
      </c>
      <c r="L206" s="59">
        <f t="shared" si="17"/>
        <v>219.46067892951521</v>
      </c>
      <c r="M206" s="61">
        <f t="shared" si="18"/>
        <v>0.1895169938942273</v>
      </c>
      <c r="N206"/>
      <c r="O206" s="59"/>
    </row>
    <row r="207" spans="1:15" x14ac:dyDescent="0.3">
      <c r="A207" s="4" t="s">
        <v>34</v>
      </c>
      <c r="B207" s="6">
        <v>22</v>
      </c>
      <c r="C207" s="4" t="s">
        <v>25</v>
      </c>
      <c r="D207" s="5" t="s">
        <v>5</v>
      </c>
      <c r="E207" s="5" t="s">
        <v>5</v>
      </c>
      <c r="F207" s="5" t="s">
        <v>5</v>
      </c>
      <c r="G207" s="6">
        <v>931</v>
      </c>
      <c r="H207" s="59">
        <f t="shared" si="19"/>
        <v>836.6</v>
      </c>
      <c r="I207" s="59">
        <f t="shared" si="20"/>
        <v>94.399999999999977</v>
      </c>
      <c r="J207" s="61">
        <f t="shared" si="21"/>
        <v>0.10139634801288934</v>
      </c>
      <c r="K207">
        <f>0.1*G206+0.9*K206</f>
        <v>960.48538896343644</v>
      </c>
      <c r="L207" s="59">
        <f t="shared" si="17"/>
        <v>29.485388963436435</v>
      </c>
      <c r="M207" s="61">
        <f t="shared" si="18"/>
        <v>3.1670664837203474E-2</v>
      </c>
      <c r="N207"/>
      <c r="O207" s="59"/>
    </row>
    <row r="208" spans="1:15" x14ac:dyDescent="0.3">
      <c r="A208" s="4" t="s">
        <v>34</v>
      </c>
      <c r="B208" s="6">
        <v>23</v>
      </c>
      <c r="C208" s="4" t="s">
        <v>21</v>
      </c>
      <c r="D208" s="5" t="s">
        <v>5</v>
      </c>
      <c r="E208" s="5" t="s">
        <v>5</v>
      </c>
      <c r="F208" s="5" t="s">
        <v>5</v>
      </c>
      <c r="G208" s="6">
        <v>761</v>
      </c>
      <c r="H208" s="59">
        <f t="shared" si="19"/>
        <v>838.4</v>
      </c>
      <c r="I208" s="59">
        <f t="shared" si="20"/>
        <v>77.399999999999977</v>
      </c>
      <c r="J208" s="61">
        <f t="shared" si="21"/>
        <v>0.10170827858081469</v>
      </c>
      <c r="K208">
        <f>0.1*G207+0.9*K207</f>
        <v>957.53685006709281</v>
      </c>
      <c r="L208" s="59">
        <f t="shared" si="17"/>
        <v>196.53685006709281</v>
      </c>
      <c r="M208" s="61">
        <f t="shared" si="18"/>
        <v>0.25826130100800632</v>
      </c>
      <c r="N208"/>
      <c r="O208" s="59"/>
    </row>
    <row r="209" spans="1:15" x14ac:dyDescent="0.3">
      <c r="A209" s="4" t="s">
        <v>34</v>
      </c>
      <c r="B209" s="6">
        <v>24</v>
      </c>
      <c r="C209" s="4" t="s">
        <v>22</v>
      </c>
      <c r="D209" s="5" t="s">
        <v>5</v>
      </c>
      <c r="E209" s="5" t="s">
        <v>5</v>
      </c>
      <c r="F209" s="5" t="s">
        <v>5</v>
      </c>
      <c r="G209" s="6">
        <v>670</v>
      </c>
      <c r="H209" s="59">
        <f t="shared" si="19"/>
        <v>833.8</v>
      </c>
      <c r="I209" s="59">
        <f t="shared" si="20"/>
        <v>163.79999999999995</v>
      </c>
      <c r="J209" s="61">
        <f t="shared" si="21"/>
        <v>0.24447761194029843</v>
      </c>
      <c r="K209">
        <f>0.1*G208+0.9*K208</f>
        <v>937.88316506038359</v>
      </c>
      <c r="L209" s="59">
        <f t="shared" si="17"/>
        <v>267.88316506038359</v>
      </c>
      <c r="M209" s="61">
        <f t="shared" si="18"/>
        <v>0.39982561949310985</v>
      </c>
      <c r="N209"/>
      <c r="O209" s="59"/>
    </row>
    <row r="210" spans="1:15" x14ac:dyDescent="0.3">
      <c r="A210" s="4" t="s">
        <v>34</v>
      </c>
      <c r="B210" s="6">
        <v>25</v>
      </c>
      <c r="C210" s="4" t="s">
        <v>23</v>
      </c>
      <c r="D210" s="5" t="s">
        <v>5</v>
      </c>
      <c r="E210" s="5" t="s">
        <v>5</v>
      </c>
      <c r="F210" s="5" t="s">
        <v>5</v>
      </c>
      <c r="G210" s="6">
        <v>820</v>
      </c>
      <c r="H210" s="59">
        <f t="shared" si="19"/>
        <v>868</v>
      </c>
      <c r="I210" s="59">
        <f t="shared" si="20"/>
        <v>48</v>
      </c>
      <c r="J210" s="61">
        <f t="shared" si="21"/>
        <v>5.8536585365853662E-2</v>
      </c>
      <c r="K210">
        <f>0.1*G209+0.9*K209</f>
        <v>911.09484855434528</v>
      </c>
      <c r="L210" s="59">
        <f t="shared" si="17"/>
        <v>91.094848554345276</v>
      </c>
      <c r="M210" s="61">
        <f t="shared" si="18"/>
        <v>0.11109127872481131</v>
      </c>
      <c r="N210"/>
      <c r="O210" s="59"/>
    </row>
    <row r="211" spans="1:15" x14ac:dyDescent="0.3">
      <c r="A211" s="4" t="s">
        <v>34</v>
      </c>
      <c r="B211" s="6">
        <v>26</v>
      </c>
      <c r="C211" s="4" t="s">
        <v>24</v>
      </c>
      <c r="D211" s="5" t="s">
        <v>7</v>
      </c>
      <c r="E211" s="5" t="s">
        <v>5</v>
      </c>
      <c r="F211" s="5" t="s">
        <v>5</v>
      </c>
      <c r="G211" s="6">
        <v>1543</v>
      </c>
      <c r="H211" s="59">
        <f t="shared" si="19"/>
        <v>945</v>
      </c>
      <c r="I211" s="59">
        <f t="shared" si="20"/>
        <v>598</v>
      </c>
      <c r="J211" s="61">
        <f t="shared" si="21"/>
        <v>0.38755670771224887</v>
      </c>
      <c r="K211">
        <f>0.1*G210+0.9*K210</f>
        <v>901.98536369891076</v>
      </c>
      <c r="L211" s="59">
        <f t="shared" si="17"/>
        <v>641.01463630108924</v>
      </c>
      <c r="M211" s="61">
        <f t="shared" si="18"/>
        <v>0.41543398334484072</v>
      </c>
      <c r="N211"/>
      <c r="O211" s="59"/>
    </row>
    <row r="212" spans="1:15" x14ac:dyDescent="0.3">
      <c r="A212" s="4" t="s">
        <v>34</v>
      </c>
      <c r="B212" s="6">
        <v>29</v>
      </c>
      <c r="C212" s="4" t="s">
        <v>25</v>
      </c>
      <c r="D212" s="5" t="s">
        <v>5</v>
      </c>
      <c r="E212" s="5" t="s">
        <v>5</v>
      </c>
      <c r="F212" s="5" t="s">
        <v>5</v>
      </c>
      <c r="G212" s="6">
        <v>974</v>
      </c>
      <c r="H212" s="59">
        <f t="shared" si="19"/>
        <v>953.6</v>
      </c>
      <c r="I212" s="59">
        <f t="shared" si="20"/>
        <v>20.399999999999977</v>
      </c>
      <c r="J212" s="61">
        <f t="shared" si="21"/>
        <v>2.094455852156055E-2</v>
      </c>
      <c r="K212">
        <f>0.1*G211+0.9*K211</f>
        <v>966.0868273290198</v>
      </c>
      <c r="L212" s="59">
        <f t="shared" si="17"/>
        <v>7.9131726709802024</v>
      </c>
      <c r="M212" s="61">
        <f t="shared" si="18"/>
        <v>8.124407259733268E-3</v>
      </c>
      <c r="N212"/>
      <c r="O212" s="59"/>
    </row>
    <row r="213" spans="1:15" x14ac:dyDescent="0.3">
      <c r="A213" s="4" t="s">
        <v>34</v>
      </c>
      <c r="B213" s="6">
        <v>30</v>
      </c>
      <c r="C213" s="4" t="s">
        <v>21</v>
      </c>
      <c r="D213" s="5" t="s">
        <v>5</v>
      </c>
      <c r="E213" s="5" t="s">
        <v>5</v>
      </c>
      <c r="F213" s="5" t="s">
        <v>5</v>
      </c>
      <c r="G213" s="6">
        <v>685</v>
      </c>
      <c r="H213" s="59">
        <f t="shared" si="19"/>
        <v>938.4</v>
      </c>
      <c r="I213" s="59">
        <f t="shared" si="20"/>
        <v>253.39999999999998</v>
      </c>
      <c r="J213" s="61">
        <f t="shared" si="21"/>
        <v>0.36992700729927003</v>
      </c>
      <c r="K213">
        <f>0.1*G212+0.9*K212</f>
        <v>966.87814459611786</v>
      </c>
      <c r="L213" s="59">
        <f t="shared" si="17"/>
        <v>281.87814459611786</v>
      </c>
      <c r="M213" s="61">
        <f t="shared" si="18"/>
        <v>0.41150094101623047</v>
      </c>
      <c r="N213"/>
      <c r="O213" s="59"/>
    </row>
    <row r="214" spans="1:15" x14ac:dyDescent="0.3">
      <c r="A214" s="4" t="s">
        <v>34</v>
      </c>
      <c r="B214" s="6">
        <v>31</v>
      </c>
      <c r="C214" s="4" t="s">
        <v>22</v>
      </c>
      <c r="D214" s="5" t="s">
        <v>5</v>
      </c>
      <c r="E214" s="5" t="s">
        <v>5</v>
      </c>
      <c r="F214" s="5" t="s">
        <v>5</v>
      </c>
      <c r="G214" s="6">
        <v>848</v>
      </c>
      <c r="H214" s="59">
        <f t="shared" si="19"/>
        <v>974</v>
      </c>
      <c r="I214" s="59">
        <f t="shared" si="20"/>
        <v>126</v>
      </c>
      <c r="J214" s="61">
        <f t="shared" si="21"/>
        <v>0.14858490566037735</v>
      </c>
      <c r="K214">
        <f>0.1*G213+0.9*K213</f>
        <v>938.69033013650608</v>
      </c>
      <c r="L214" s="59">
        <f t="shared" si="17"/>
        <v>90.690330136506077</v>
      </c>
      <c r="M214" s="61">
        <f t="shared" si="18"/>
        <v>0.10694614402889868</v>
      </c>
      <c r="N214"/>
      <c r="O214" s="59"/>
    </row>
    <row r="215" spans="1:15" x14ac:dyDescent="0.3">
      <c r="A215" s="4" t="s">
        <v>35</v>
      </c>
      <c r="B215" s="6">
        <v>1</v>
      </c>
      <c r="C215" s="4" t="s">
        <v>23</v>
      </c>
      <c r="D215" s="5" t="s">
        <v>5</v>
      </c>
      <c r="E215" s="5" t="s">
        <v>7</v>
      </c>
      <c r="F215" s="5" t="s">
        <v>5</v>
      </c>
      <c r="G215" s="6">
        <v>1406</v>
      </c>
      <c r="H215" s="59">
        <f t="shared" si="19"/>
        <v>1091.2</v>
      </c>
      <c r="I215" s="59">
        <f t="shared" si="20"/>
        <v>314.79999999999995</v>
      </c>
      <c r="J215" s="61">
        <f t="shared" si="21"/>
        <v>0.22389758179231861</v>
      </c>
      <c r="K215">
        <f>0.1*G214+0.9*K214</f>
        <v>929.62129712285559</v>
      </c>
      <c r="L215" s="59">
        <f t="shared" si="17"/>
        <v>476.37870287714441</v>
      </c>
      <c r="M215" s="61">
        <f t="shared" si="18"/>
        <v>0.3388184230989647</v>
      </c>
      <c r="N215"/>
      <c r="O215" s="59"/>
    </row>
    <row r="216" spans="1:15" x14ac:dyDescent="0.3">
      <c r="A216" s="4" t="s">
        <v>35</v>
      </c>
      <c r="B216" s="6">
        <v>2</v>
      </c>
      <c r="C216" s="4" t="s">
        <v>24</v>
      </c>
      <c r="D216" s="5" t="s">
        <v>5</v>
      </c>
      <c r="E216" s="5" t="s">
        <v>5</v>
      </c>
      <c r="F216" s="5" t="s">
        <v>5</v>
      </c>
      <c r="G216" s="6">
        <v>1578</v>
      </c>
      <c r="H216" s="59">
        <f t="shared" si="19"/>
        <v>1098.2</v>
      </c>
      <c r="I216" s="59">
        <f t="shared" si="20"/>
        <v>479.79999999999995</v>
      </c>
      <c r="J216" s="61">
        <f t="shared" si="21"/>
        <v>0.30405576679340934</v>
      </c>
      <c r="K216">
        <f>0.1*G215+0.9*K215</f>
        <v>977.25916741057006</v>
      </c>
      <c r="L216" s="59">
        <f t="shared" si="17"/>
        <v>600.74083258942994</v>
      </c>
      <c r="M216" s="61">
        <f t="shared" si="18"/>
        <v>0.38069761254083012</v>
      </c>
      <c r="N216"/>
      <c r="O216" s="59"/>
    </row>
    <row r="217" spans="1:15" x14ac:dyDescent="0.3">
      <c r="A217" s="4" t="s">
        <v>35</v>
      </c>
      <c r="B217" s="6">
        <v>5</v>
      </c>
      <c r="C217" s="4" t="s">
        <v>25</v>
      </c>
      <c r="D217" s="5" t="s">
        <v>5</v>
      </c>
      <c r="E217" s="5" t="s">
        <v>5</v>
      </c>
      <c r="F217" s="5" t="s">
        <v>5</v>
      </c>
      <c r="G217" s="6">
        <v>1004</v>
      </c>
      <c r="H217" s="59">
        <f t="shared" si="19"/>
        <v>1104.2</v>
      </c>
      <c r="I217" s="59">
        <f t="shared" si="20"/>
        <v>100.20000000000005</v>
      </c>
      <c r="J217" s="61">
        <f t="shared" si="21"/>
        <v>9.9800796812749046E-2</v>
      </c>
      <c r="K217">
        <f>0.1*G216+0.9*K216</f>
        <v>1037.3332506695131</v>
      </c>
      <c r="L217" s="59">
        <f t="shared" si="17"/>
        <v>33.333250669513063</v>
      </c>
      <c r="M217" s="61">
        <f t="shared" si="18"/>
        <v>3.3200448874016998E-2</v>
      </c>
      <c r="N217"/>
      <c r="O217" s="59"/>
    </row>
    <row r="218" spans="1:15" x14ac:dyDescent="0.3">
      <c r="A218" s="4" t="s">
        <v>35</v>
      </c>
      <c r="B218" s="6">
        <v>6</v>
      </c>
      <c r="C218" s="4" t="s">
        <v>21</v>
      </c>
      <c r="D218" s="5" t="s">
        <v>5</v>
      </c>
      <c r="E218" s="5" t="s">
        <v>5</v>
      </c>
      <c r="F218" s="5" t="s">
        <v>5</v>
      </c>
      <c r="G218" s="6">
        <v>742</v>
      </c>
      <c r="H218" s="59">
        <f t="shared" si="19"/>
        <v>1115.5999999999999</v>
      </c>
      <c r="I218" s="59">
        <f t="shared" si="20"/>
        <v>373.59999999999991</v>
      </c>
      <c r="J218" s="61">
        <f t="shared" si="21"/>
        <v>0.50350404312668451</v>
      </c>
      <c r="K218">
        <f>0.1*G217+0.9*K217</f>
        <v>1033.9999256025619</v>
      </c>
      <c r="L218" s="59">
        <f t="shared" si="17"/>
        <v>291.99992560256192</v>
      </c>
      <c r="M218" s="61">
        <f t="shared" si="18"/>
        <v>0.39353089703849314</v>
      </c>
      <c r="N218"/>
      <c r="O218" s="59"/>
    </row>
    <row r="219" spans="1:15" x14ac:dyDescent="0.3">
      <c r="A219" s="4" t="s">
        <v>35</v>
      </c>
      <c r="B219" s="6">
        <v>7</v>
      </c>
      <c r="C219" s="4" t="s">
        <v>22</v>
      </c>
      <c r="D219" s="5" t="s">
        <v>5</v>
      </c>
      <c r="E219" s="5" t="s">
        <v>5</v>
      </c>
      <c r="F219" s="5" t="s">
        <v>5</v>
      </c>
      <c r="G219" s="6">
        <v>685</v>
      </c>
      <c r="H219" s="59">
        <f t="shared" si="19"/>
        <v>1083</v>
      </c>
      <c r="I219" s="59">
        <f t="shared" si="20"/>
        <v>398</v>
      </c>
      <c r="J219" s="61">
        <f t="shared" si="21"/>
        <v>0.58102189781021896</v>
      </c>
      <c r="K219">
        <f>0.1*G218+0.9*K218</f>
        <v>1004.7999330423058</v>
      </c>
      <c r="L219" s="59">
        <f t="shared" si="17"/>
        <v>319.79993304230584</v>
      </c>
      <c r="M219" s="61">
        <f t="shared" si="18"/>
        <v>0.46686121612015452</v>
      </c>
      <c r="N219"/>
      <c r="O219" s="59"/>
    </row>
    <row r="220" spans="1:15" x14ac:dyDescent="0.3">
      <c r="A220" s="4" t="s">
        <v>35</v>
      </c>
      <c r="B220" s="6">
        <v>8</v>
      </c>
      <c r="C220" s="4" t="s">
        <v>23</v>
      </c>
      <c r="D220" s="5" t="s">
        <v>5</v>
      </c>
      <c r="E220" s="5" t="s">
        <v>5</v>
      </c>
      <c r="F220" s="5" t="s">
        <v>5</v>
      </c>
      <c r="G220" s="6">
        <v>800</v>
      </c>
      <c r="H220" s="59">
        <f t="shared" si="19"/>
        <v>961.8</v>
      </c>
      <c r="I220" s="59">
        <f t="shared" si="20"/>
        <v>161.79999999999995</v>
      </c>
      <c r="J220" s="61">
        <f t="shared" si="21"/>
        <v>0.20224999999999993</v>
      </c>
      <c r="K220">
        <f>0.1*G219+0.9*K219</f>
        <v>972.81993973807528</v>
      </c>
      <c r="L220" s="59">
        <f t="shared" si="17"/>
        <v>172.81993973807528</v>
      </c>
      <c r="M220" s="61">
        <f t="shared" si="18"/>
        <v>0.2160249246725941</v>
      </c>
      <c r="N220"/>
      <c r="O220" s="59"/>
    </row>
    <row r="221" spans="1:15" x14ac:dyDescent="0.3">
      <c r="A221" s="4" t="s">
        <v>35</v>
      </c>
      <c r="B221" s="6">
        <v>9</v>
      </c>
      <c r="C221" s="4" t="s">
        <v>24</v>
      </c>
      <c r="D221" s="5" t="s">
        <v>7</v>
      </c>
      <c r="E221" s="5" t="s">
        <v>5</v>
      </c>
      <c r="F221" s="5" t="s">
        <v>5</v>
      </c>
      <c r="G221" s="6">
        <v>1454</v>
      </c>
      <c r="H221" s="59">
        <f t="shared" si="19"/>
        <v>937</v>
      </c>
      <c r="I221" s="59">
        <f t="shared" si="20"/>
        <v>517</v>
      </c>
      <c r="J221" s="61">
        <f t="shared" si="21"/>
        <v>0.35557083906464926</v>
      </c>
      <c r="K221">
        <f>0.1*G220+0.9*K220</f>
        <v>955.53794576426776</v>
      </c>
      <c r="L221" s="59">
        <f t="shared" si="17"/>
        <v>498.46205423573224</v>
      </c>
      <c r="M221" s="61">
        <f t="shared" si="18"/>
        <v>0.34282122024465767</v>
      </c>
      <c r="N221"/>
      <c r="O221" s="59"/>
    </row>
    <row r="222" spans="1:15" x14ac:dyDescent="0.3">
      <c r="A222" s="4" t="s">
        <v>35</v>
      </c>
      <c r="B222" s="6">
        <v>12</v>
      </c>
      <c r="C222" s="4" t="s">
        <v>25</v>
      </c>
      <c r="D222" s="5" t="s">
        <v>5</v>
      </c>
      <c r="E222" s="5" t="s">
        <v>5</v>
      </c>
      <c r="F222" s="5" t="s">
        <v>5</v>
      </c>
      <c r="G222" s="6">
        <v>890</v>
      </c>
      <c r="H222" s="59">
        <f t="shared" si="19"/>
        <v>914.2</v>
      </c>
      <c r="I222" s="59">
        <f t="shared" si="20"/>
        <v>24.200000000000045</v>
      </c>
      <c r="J222" s="61">
        <f t="shared" si="21"/>
        <v>2.7191011235955107E-2</v>
      </c>
      <c r="K222">
        <f>0.1*G221+0.9*K221</f>
        <v>1005.384151187841</v>
      </c>
      <c r="L222" s="59">
        <f t="shared" si="17"/>
        <v>115.38415118784098</v>
      </c>
      <c r="M222" s="61">
        <f t="shared" si="18"/>
        <v>0.12964511369420334</v>
      </c>
      <c r="N222"/>
      <c r="O222" s="59"/>
    </row>
    <row r="223" spans="1:15" x14ac:dyDescent="0.3">
      <c r="A223" s="4" t="s">
        <v>35</v>
      </c>
      <c r="B223" s="6">
        <v>13</v>
      </c>
      <c r="C223" s="4" t="s">
        <v>21</v>
      </c>
      <c r="D223" s="5" t="s">
        <v>5</v>
      </c>
      <c r="E223" s="5" t="s">
        <v>5</v>
      </c>
      <c r="F223" s="5" t="s">
        <v>5</v>
      </c>
      <c r="G223" s="6">
        <v>693</v>
      </c>
      <c r="H223" s="59">
        <f t="shared" si="19"/>
        <v>904.4</v>
      </c>
      <c r="I223" s="59">
        <f t="shared" si="20"/>
        <v>211.39999999999998</v>
      </c>
      <c r="J223" s="61">
        <f t="shared" si="21"/>
        <v>0.30505050505050502</v>
      </c>
      <c r="K223">
        <f>0.1*G222+0.9*K222</f>
        <v>993.8457360690569</v>
      </c>
      <c r="L223" s="59">
        <f t="shared" si="17"/>
        <v>300.8457360690569</v>
      </c>
      <c r="M223" s="61">
        <f t="shared" si="18"/>
        <v>0.43412083126848039</v>
      </c>
      <c r="N223"/>
      <c r="O223" s="59"/>
    </row>
    <row r="224" spans="1:15" x14ac:dyDescent="0.3">
      <c r="A224" s="4" t="s">
        <v>35</v>
      </c>
      <c r="B224" s="6">
        <v>14</v>
      </c>
      <c r="C224" s="4" t="s">
        <v>22</v>
      </c>
      <c r="D224" s="5" t="s">
        <v>5</v>
      </c>
      <c r="E224" s="5" t="s">
        <v>5</v>
      </c>
      <c r="F224" s="5" t="s">
        <v>5</v>
      </c>
      <c r="G224" s="6">
        <v>693</v>
      </c>
      <c r="H224" s="59">
        <f t="shared" si="19"/>
        <v>906</v>
      </c>
      <c r="I224" s="59">
        <f t="shared" si="20"/>
        <v>213</v>
      </c>
      <c r="J224" s="61">
        <f t="shared" si="21"/>
        <v>0.30735930735930733</v>
      </c>
      <c r="K224">
        <f>0.1*G223+0.9*K223</f>
        <v>963.76116246215122</v>
      </c>
      <c r="L224" s="59">
        <f t="shared" si="17"/>
        <v>270.76116246215122</v>
      </c>
      <c r="M224" s="61">
        <f t="shared" si="18"/>
        <v>0.39070874814163237</v>
      </c>
      <c r="N224"/>
      <c r="O224" s="59"/>
    </row>
    <row r="225" spans="1:15" x14ac:dyDescent="0.3">
      <c r="A225" s="4" t="s">
        <v>35</v>
      </c>
      <c r="B225" s="6">
        <v>15</v>
      </c>
      <c r="C225" s="4" t="s">
        <v>23</v>
      </c>
      <c r="D225" s="5" t="s">
        <v>5</v>
      </c>
      <c r="E225" s="5" t="s">
        <v>5</v>
      </c>
      <c r="F225" s="5" t="s">
        <v>5</v>
      </c>
      <c r="G225" s="6">
        <v>914</v>
      </c>
      <c r="H225" s="59">
        <f t="shared" si="19"/>
        <v>928.8</v>
      </c>
      <c r="I225" s="59">
        <f t="shared" si="20"/>
        <v>14.799999999999955</v>
      </c>
      <c r="J225" s="61">
        <f t="shared" si="21"/>
        <v>1.6192560175054656E-2</v>
      </c>
      <c r="K225">
        <f>0.1*G224+0.9*K224</f>
        <v>936.68504621593604</v>
      </c>
      <c r="L225" s="59">
        <f t="shared" si="17"/>
        <v>22.68504621593604</v>
      </c>
      <c r="M225" s="61">
        <f t="shared" si="18"/>
        <v>2.4819525400367658E-2</v>
      </c>
      <c r="N225"/>
      <c r="O225" s="59"/>
    </row>
    <row r="226" spans="1:15" x14ac:dyDescent="0.3">
      <c r="A226" s="4" t="s">
        <v>35</v>
      </c>
      <c r="B226" s="6">
        <v>16</v>
      </c>
      <c r="C226" s="4" t="s">
        <v>24</v>
      </c>
      <c r="D226" s="5" t="s">
        <v>5</v>
      </c>
      <c r="E226" s="5" t="s">
        <v>5</v>
      </c>
      <c r="F226" s="5" t="s">
        <v>5</v>
      </c>
      <c r="G226" s="6">
        <v>1271</v>
      </c>
      <c r="H226" s="59">
        <f t="shared" si="19"/>
        <v>892.2</v>
      </c>
      <c r="I226" s="59">
        <f t="shared" si="20"/>
        <v>378.79999999999995</v>
      </c>
      <c r="J226" s="61">
        <f t="shared" si="21"/>
        <v>0.29803304484657744</v>
      </c>
      <c r="K226">
        <f>0.1*G225+0.9*K225</f>
        <v>934.41654159434245</v>
      </c>
      <c r="L226" s="59">
        <f t="shared" si="17"/>
        <v>336.58345840565755</v>
      </c>
      <c r="M226" s="61">
        <f t="shared" si="18"/>
        <v>0.26481782722711056</v>
      </c>
      <c r="N226"/>
      <c r="O226" s="59"/>
    </row>
    <row r="227" spans="1:15" x14ac:dyDescent="0.3">
      <c r="A227" s="4" t="s">
        <v>35</v>
      </c>
      <c r="B227" s="6">
        <v>19</v>
      </c>
      <c r="C227" s="4" t="s">
        <v>25</v>
      </c>
      <c r="D227" s="5" t="s">
        <v>5</v>
      </c>
      <c r="E227" s="5" t="s">
        <v>5</v>
      </c>
      <c r="F227" s="5" t="s">
        <v>5</v>
      </c>
      <c r="G227" s="6">
        <v>1031</v>
      </c>
      <c r="H227" s="59">
        <f t="shared" si="19"/>
        <v>920.4</v>
      </c>
      <c r="I227" s="59">
        <f t="shared" si="20"/>
        <v>110.60000000000002</v>
      </c>
      <c r="J227" s="61">
        <f t="shared" si="21"/>
        <v>0.10727449078564502</v>
      </c>
      <c r="K227">
        <f>0.1*G226+0.9*K226</f>
        <v>968.07488743490819</v>
      </c>
      <c r="L227" s="59">
        <f t="shared" si="17"/>
        <v>62.925112565091808</v>
      </c>
      <c r="M227" s="61">
        <f t="shared" si="18"/>
        <v>6.1033086872058009E-2</v>
      </c>
      <c r="N227"/>
      <c r="O227" s="59"/>
    </row>
    <row r="228" spans="1:15" x14ac:dyDescent="0.3">
      <c r="A228" s="4" t="s">
        <v>35</v>
      </c>
      <c r="B228" s="6">
        <v>20</v>
      </c>
      <c r="C228" s="4" t="s">
        <v>21</v>
      </c>
      <c r="D228" s="5" t="s">
        <v>5</v>
      </c>
      <c r="E228" s="5" t="s">
        <v>5</v>
      </c>
      <c r="F228" s="5" t="s">
        <v>5</v>
      </c>
      <c r="G228" s="6">
        <v>949</v>
      </c>
      <c r="H228" s="59">
        <f t="shared" si="19"/>
        <v>971.6</v>
      </c>
      <c r="I228" s="59">
        <f t="shared" si="20"/>
        <v>22.600000000000023</v>
      </c>
      <c r="J228" s="61">
        <f t="shared" si="21"/>
        <v>2.3814541622760824E-2</v>
      </c>
      <c r="K228">
        <f>0.1*G227+0.9*K227</f>
        <v>974.36739869141741</v>
      </c>
      <c r="L228" s="59">
        <f t="shared" si="17"/>
        <v>25.367398691417407</v>
      </c>
      <c r="M228" s="61">
        <f t="shared" si="18"/>
        <v>2.6730662477784412E-2</v>
      </c>
      <c r="N228"/>
      <c r="O228" s="59"/>
    </row>
    <row r="229" spans="1:15" x14ac:dyDescent="0.3">
      <c r="A229" s="4" t="s">
        <v>35</v>
      </c>
      <c r="B229" s="7">
        <v>21</v>
      </c>
      <c r="C229" s="4" t="s">
        <v>22</v>
      </c>
      <c r="D229" s="5" t="s">
        <v>5</v>
      </c>
      <c r="E229" s="5" t="s">
        <v>5</v>
      </c>
      <c r="F229" s="5" t="s">
        <v>7</v>
      </c>
      <c r="G229" s="6">
        <v>1356</v>
      </c>
      <c r="H229" s="59">
        <f t="shared" si="19"/>
        <v>1104.2</v>
      </c>
      <c r="I229" s="59">
        <f t="shared" si="20"/>
        <v>251.79999999999995</v>
      </c>
      <c r="J229" s="61">
        <f t="shared" si="21"/>
        <v>0.185693215339233</v>
      </c>
      <c r="K229">
        <f>0.1*G228+0.9*K228</f>
        <v>971.83065882227561</v>
      </c>
      <c r="L229" s="59">
        <f t="shared" si="17"/>
        <v>384.16934117772439</v>
      </c>
      <c r="M229" s="61">
        <f t="shared" si="18"/>
        <v>0.28331072358239262</v>
      </c>
      <c r="N229"/>
      <c r="O229" s="59"/>
    </row>
    <row r="230" spans="1:15" x14ac:dyDescent="0.3">
      <c r="A230" s="4" t="s">
        <v>35</v>
      </c>
      <c r="B230" s="6">
        <v>23</v>
      </c>
      <c r="C230" s="4" t="s">
        <v>24</v>
      </c>
      <c r="D230" s="5" t="s">
        <v>5</v>
      </c>
      <c r="E230" s="5" t="s">
        <v>5</v>
      </c>
      <c r="F230" s="5" t="s">
        <v>7</v>
      </c>
      <c r="G230" s="6">
        <v>1085</v>
      </c>
      <c r="H230" s="59">
        <f t="shared" si="19"/>
        <v>1138.4000000000001</v>
      </c>
      <c r="I230" s="59">
        <f t="shared" si="20"/>
        <v>53.400000000000091</v>
      </c>
      <c r="J230" s="61">
        <f t="shared" si="21"/>
        <v>4.9216589861751238E-2</v>
      </c>
      <c r="K230">
        <f>0.1*G229+0.9*K229</f>
        <v>1010.2475929400481</v>
      </c>
      <c r="L230" s="59">
        <f t="shared" si="17"/>
        <v>74.752407059951906</v>
      </c>
      <c r="M230" s="61">
        <f t="shared" si="18"/>
        <v>6.8896227705024793E-2</v>
      </c>
      <c r="N230"/>
      <c r="O230" s="59"/>
    </row>
    <row r="231" spans="1:15" x14ac:dyDescent="0.3">
      <c r="A231" s="4" t="s">
        <v>35</v>
      </c>
      <c r="B231" s="6">
        <v>26</v>
      </c>
      <c r="C231" s="4" t="s">
        <v>25</v>
      </c>
      <c r="D231" s="5" t="s">
        <v>5</v>
      </c>
      <c r="E231" s="5" t="s">
        <v>5</v>
      </c>
      <c r="F231" s="5" t="s">
        <v>5</v>
      </c>
      <c r="G231" s="6">
        <v>1063</v>
      </c>
      <c r="H231" s="59">
        <f t="shared" si="19"/>
        <v>1096.8</v>
      </c>
      <c r="I231" s="59">
        <f t="shared" si="20"/>
        <v>33.799999999999955</v>
      </c>
      <c r="J231" s="61">
        <f t="shared" si="21"/>
        <v>3.1796801505173992E-2</v>
      </c>
      <c r="K231">
        <f>0.1*G230+0.9*K230</f>
        <v>1017.7228336460433</v>
      </c>
      <c r="L231" s="59">
        <f t="shared" si="17"/>
        <v>45.277166353956659</v>
      </c>
      <c r="M231" s="61">
        <f t="shared" si="18"/>
        <v>4.2593759505133263E-2</v>
      </c>
      <c r="N231"/>
      <c r="O231" s="59"/>
    </row>
    <row r="232" spans="1:15" x14ac:dyDescent="0.3">
      <c r="A232" s="4" t="s">
        <v>35</v>
      </c>
      <c r="B232" s="6">
        <v>27</v>
      </c>
      <c r="C232" s="4" t="s">
        <v>21</v>
      </c>
      <c r="D232" s="5" t="s">
        <v>5</v>
      </c>
      <c r="E232" s="5" t="s">
        <v>5</v>
      </c>
      <c r="F232" s="5" t="s">
        <v>5</v>
      </c>
      <c r="G232" s="6">
        <v>797</v>
      </c>
      <c r="H232" s="59">
        <f t="shared" si="19"/>
        <v>1050</v>
      </c>
      <c r="I232" s="59">
        <f t="shared" si="20"/>
        <v>253</v>
      </c>
      <c r="J232" s="61">
        <f t="shared" si="21"/>
        <v>0.31744040150564617</v>
      </c>
      <c r="K232">
        <f>0.1*G231+0.9*K231</f>
        <v>1022.250550281439</v>
      </c>
      <c r="L232" s="59">
        <f t="shared" si="17"/>
        <v>225.25055028143902</v>
      </c>
      <c r="M232" s="61">
        <f t="shared" si="18"/>
        <v>0.28262302419252072</v>
      </c>
      <c r="N232"/>
      <c r="O232" s="59"/>
    </row>
    <row r="233" spans="1:15" x14ac:dyDescent="0.3">
      <c r="A233" s="4" t="s">
        <v>35</v>
      </c>
      <c r="B233" s="6">
        <v>28</v>
      </c>
      <c r="C233" s="4" t="s">
        <v>22</v>
      </c>
      <c r="D233" s="5" t="s">
        <v>5</v>
      </c>
      <c r="E233" s="5" t="s">
        <v>5</v>
      </c>
      <c r="F233" s="5" t="s">
        <v>5</v>
      </c>
      <c r="G233" s="6">
        <v>632</v>
      </c>
      <c r="H233" s="59">
        <f t="shared" si="19"/>
        <v>986.6</v>
      </c>
      <c r="I233" s="59">
        <f t="shared" si="20"/>
        <v>354.6</v>
      </c>
      <c r="J233" s="61">
        <f t="shared" si="21"/>
        <v>0.5610759493670886</v>
      </c>
      <c r="K233">
        <f>0.1*G232+0.9*K232</f>
        <v>999.72549525329521</v>
      </c>
      <c r="L233" s="59">
        <f t="shared" si="17"/>
        <v>367.72549525329521</v>
      </c>
      <c r="M233" s="61">
        <f t="shared" si="18"/>
        <v>0.58184413805901136</v>
      </c>
      <c r="N233"/>
      <c r="O233" s="59"/>
    </row>
    <row r="234" spans="1:15" x14ac:dyDescent="0.3">
      <c r="A234" s="4" t="s">
        <v>35</v>
      </c>
      <c r="B234" s="6">
        <v>29</v>
      </c>
      <c r="C234" s="4" t="s">
        <v>23</v>
      </c>
      <c r="D234" s="5" t="s">
        <v>5</v>
      </c>
      <c r="E234" s="5" t="s">
        <v>5</v>
      </c>
      <c r="F234" s="5" t="s">
        <v>5</v>
      </c>
      <c r="G234" s="6">
        <v>698</v>
      </c>
      <c r="H234" s="59">
        <f t="shared" si="19"/>
        <v>855</v>
      </c>
      <c r="I234" s="59">
        <f t="shared" si="20"/>
        <v>157</v>
      </c>
      <c r="J234" s="61">
        <f t="shared" si="21"/>
        <v>0.22492836676217765</v>
      </c>
      <c r="K234">
        <f>0.1*G233+0.9*K233</f>
        <v>962.9529457279657</v>
      </c>
      <c r="L234" s="59">
        <f t="shared" si="17"/>
        <v>264.9529457279657</v>
      </c>
      <c r="M234" s="61">
        <f t="shared" si="18"/>
        <v>0.37958874746126892</v>
      </c>
      <c r="N234"/>
      <c r="O234" s="59"/>
    </row>
    <row r="235" spans="1:15" x14ac:dyDescent="0.3">
      <c r="A235" s="4" t="s">
        <v>35</v>
      </c>
      <c r="B235" s="6">
        <v>30</v>
      </c>
      <c r="C235" s="4" t="s">
        <v>24</v>
      </c>
      <c r="D235" s="5" t="s">
        <v>5</v>
      </c>
      <c r="E235" s="5" t="s">
        <v>7</v>
      </c>
      <c r="F235" s="5" t="s">
        <v>5</v>
      </c>
      <c r="G235" s="6">
        <v>1691</v>
      </c>
      <c r="H235" s="59">
        <f t="shared" si="19"/>
        <v>976.2</v>
      </c>
      <c r="I235" s="59">
        <f t="shared" si="20"/>
        <v>714.8</v>
      </c>
      <c r="J235" s="61">
        <f t="shared" si="21"/>
        <v>0.42270845653459488</v>
      </c>
      <c r="K235">
        <f>0.1*G234+0.9*K234</f>
        <v>936.45765115516906</v>
      </c>
      <c r="L235" s="59">
        <f t="shared" si="17"/>
        <v>754.54234884483094</v>
      </c>
      <c r="M235" s="61">
        <f t="shared" si="18"/>
        <v>0.44621073261078115</v>
      </c>
      <c r="N235"/>
      <c r="O235" s="59"/>
    </row>
    <row r="236" spans="1:15" x14ac:dyDescent="0.3">
      <c r="A236" s="4" t="s">
        <v>36</v>
      </c>
      <c r="B236" s="6">
        <v>3</v>
      </c>
      <c r="C236" s="4" t="s">
        <v>25</v>
      </c>
      <c r="D236" s="5" t="s">
        <v>5</v>
      </c>
      <c r="E236" s="5" t="s">
        <v>5</v>
      </c>
      <c r="F236" s="5" t="s">
        <v>5</v>
      </c>
      <c r="G236" s="6">
        <v>1504</v>
      </c>
      <c r="H236" s="59">
        <f t="shared" si="19"/>
        <v>1064.4000000000001</v>
      </c>
      <c r="I236" s="59">
        <f t="shared" si="20"/>
        <v>439.59999999999991</v>
      </c>
      <c r="J236" s="61">
        <f t="shared" si="21"/>
        <v>0.29228723404255313</v>
      </c>
      <c r="K236">
        <f>0.1*G235+0.9*K235</f>
        <v>1011.9118860396522</v>
      </c>
      <c r="L236" s="59">
        <f t="shared" si="17"/>
        <v>492.08811396034775</v>
      </c>
      <c r="M236" s="61">
        <f t="shared" si="18"/>
        <v>0.32718624598427376</v>
      </c>
      <c r="N236"/>
      <c r="O236" s="59"/>
    </row>
    <row r="237" spans="1:15" x14ac:dyDescent="0.3">
      <c r="A237" s="4" t="s">
        <v>36</v>
      </c>
      <c r="B237" s="6">
        <v>4</v>
      </c>
      <c r="C237" s="4" t="s">
        <v>21</v>
      </c>
      <c r="D237" s="5" t="s">
        <v>5</v>
      </c>
      <c r="E237" s="5" t="s">
        <v>5</v>
      </c>
      <c r="F237" s="5" t="s">
        <v>5</v>
      </c>
      <c r="G237" s="6">
        <v>828</v>
      </c>
      <c r="H237" s="59">
        <f t="shared" si="19"/>
        <v>1070.5999999999999</v>
      </c>
      <c r="I237" s="59">
        <f t="shared" si="20"/>
        <v>242.59999999999991</v>
      </c>
      <c r="J237" s="61">
        <f t="shared" si="21"/>
        <v>0.29299516908212547</v>
      </c>
      <c r="K237">
        <f>0.1*G236+0.9*K236</f>
        <v>1061.1206974356871</v>
      </c>
      <c r="L237" s="59">
        <f t="shared" si="17"/>
        <v>233.12069743568713</v>
      </c>
      <c r="M237" s="61">
        <f t="shared" si="18"/>
        <v>0.28154673603343855</v>
      </c>
      <c r="N237"/>
      <c r="O237" s="59"/>
    </row>
    <row r="238" spans="1:15" x14ac:dyDescent="0.3">
      <c r="A238" s="4" t="s">
        <v>36</v>
      </c>
      <c r="B238" s="6">
        <v>5</v>
      </c>
      <c r="C238" s="4" t="s">
        <v>22</v>
      </c>
      <c r="D238" s="5" t="s">
        <v>5</v>
      </c>
      <c r="E238" s="5" t="s">
        <v>5</v>
      </c>
      <c r="F238" s="5" t="s">
        <v>5</v>
      </c>
      <c r="G238" s="6">
        <v>863</v>
      </c>
      <c r="H238" s="59">
        <f t="shared" si="19"/>
        <v>1116.8</v>
      </c>
      <c r="I238" s="59">
        <f t="shared" si="20"/>
        <v>253.79999999999995</v>
      </c>
      <c r="J238" s="61">
        <f t="shared" si="21"/>
        <v>0.29409038238702195</v>
      </c>
      <c r="K238">
        <f>0.1*G237+0.9*K237</f>
        <v>1037.8086276921185</v>
      </c>
      <c r="L238" s="59">
        <f t="shared" si="17"/>
        <v>174.80862769211853</v>
      </c>
      <c r="M238" s="61">
        <f t="shared" si="18"/>
        <v>0.20255924413918719</v>
      </c>
      <c r="N238"/>
      <c r="O238" s="59"/>
    </row>
    <row r="239" spans="1:15" x14ac:dyDescent="0.3">
      <c r="A239" s="4" t="s">
        <v>36</v>
      </c>
      <c r="B239" s="6">
        <v>6</v>
      </c>
      <c r="C239" s="4" t="s">
        <v>23</v>
      </c>
      <c r="D239" s="5" t="s">
        <v>5</v>
      </c>
      <c r="E239" s="5" t="s">
        <v>5</v>
      </c>
      <c r="F239" s="5" t="s">
        <v>5</v>
      </c>
      <c r="G239" s="6">
        <v>957</v>
      </c>
      <c r="H239" s="59">
        <f t="shared" si="19"/>
        <v>1168.5999999999999</v>
      </c>
      <c r="I239" s="59">
        <f t="shared" si="20"/>
        <v>211.59999999999991</v>
      </c>
      <c r="J239" s="61">
        <f t="shared" si="21"/>
        <v>0.22110762800417963</v>
      </c>
      <c r="K239">
        <f>0.1*G238+0.9*K238</f>
        <v>1020.3277649229067</v>
      </c>
      <c r="L239" s="59">
        <f t="shared" si="17"/>
        <v>63.327764922906681</v>
      </c>
      <c r="M239" s="61">
        <f t="shared" si="18"/>
        <v>6.6173213085586921E-2</v>
      </c>
      <c r="N239"/>
      <c r="O239" s="59"/>
    </row>
    <row r="240" spans="1:15" x14ac:dyDescent="0.3">
      <c r="A240" s="4" t="s">
        <v>36</v>
      </c>
      <c r="B240" s="6">
        <v>7</v>
      </c>
      <c r="C240" s="4" t="s">
        <v>24</v>
      </c>
      <c r="D240" s="5" t="s">
        <v>7</v>
      </c>
      <c r="E240" s="5" t="s">
        <v>5</v>
      </c>
      <c r="F240" s="5" t="s">
        <v>5</v>
      </c>
      <c r="G240" s="6">
        <v>1585</v>
      </c>
      <c r="H240" s="59">
        <f t="shared" si="19"/>
        <v>1147.4000000000001</v>
      </c>
      <c r="I240" s="59">
        <f t="shared" si="20"/>
        <v>437.59999999999991</v>
      </c>
      <c r="J240" s="61">
        <f t="shared" si="21"/>
        <v>0.27608832807570971</v>
      </c>
      <c r="K240">
        <f>0.1*G239+0.9*K239</f>
        <v>1013.9949884306161</v>
      </c>
      <c r="L240" s="59">
        <f t="shared" si="17"/>
        <v>571.0050115693839</v>
      </c>
      <c r="M240" s="61">
        <f t="shared" si="18"/>
        <v>0.3602555278040277</v>
      </c>
      <c r="N240"/>
      <c r="O240" s="59"/>
    </row>
    <row r="241" spans="1:15" x14ac:dyDescent="0.3">
      <c r="A241" s="4" t="s">
        <v>36</v>
      </c>
      <c r="B241" s="6">
        <v>10</v>
      </c>
      <c r="C241" s="4" t="s">
        <v>25</v>
      </c>
      <c r="D241" s="5" t="s">
        <v>5</v>
      </c>
      <c r="E241" s="5" t="s">
        <v>5</v>
      </c>
      <c r="F241" s="5" t="s">
        <v>5</v>
      </c>
      <c r="G241" s="6">
        <v>1126</v>
      </c>
      <c r="H241" s="59">
        <f t="shared" si="19"/>
        <v>1071.8</v>
      </c>
      <c r="I241" s="59">
        <f t="shared" si="20"/>
        <v>54.200000000000045</v>
      </c>
      <c r="J241" s="61">
        <f t="shared" si="21"/>
        <v>4.813499111900537E-2</v>
      </c>
      <c r="K241">
        <f>0.1*G240+0.9*K240</f>
        <v>1071.0954895875545</v>
      </c>
      <c r="L241" s="59">
        <f t="shared" si="17"/>
        <v>54.904510412445461</v>
      </c>
      <c r="M241" s="61">
        <f t="shared" si="18"/>
        <v>4.8760666440892948E-2</v>
      </c>
      <c r="N241"/>
      <c r="O241" s="59"/>
    </row>
    <row r="242" spans="1:15" x14ac:dyDescent="0.3">
      <c r="A242" s="4" t="s">
        <v>36</v>
      </c>
      <c r="B242" s="6">
        <v>11</v>
      </c>
      <c r="C242" s="4" t="s">
        <v>21</v>
      </c>
      <c r="D242" s="5" t="s">
        <v>5</v>
      </c>
      <c r="E242" s="5" t="s">
        <v>5</v>
      </c>
      <c r="F242" s="5" t="s">
        <v>5</v>
      </c>
      <c r="G242" s="6">
        <v>896</v>
      </c>
      <c r="H242" s="59">
        <f t="shared" si="19"/>
        <v>1085.4000000000001</v>
      </c>
      <c r="I242" s="59">
        <f t="shared" si="20"/>
        <v>189.40000000000009</v>
      </c>
      <c r="J242" s="61">
        <f t="shared" si="21"/>
        <v>0.21138392857142868</v>
      </c>
      <c r="K242">
        <f>0.1*G241+0.9*K241</f>
        <v>1076.5859406287991</v>
      </c>
      <c r="L242" s="59">
        <f t="shared" si="17"/>
        <v>180.58594062879911</v>
      </c>
      <c r="M242" s="61">
        <f t="shared" si="18"/>
        <v>0.201546808737499</v>
      </c>
      <c r="N242"/>
      <c r="O242" s="59"/>
    </row>
    <row r="243" spans="1:15" x14ac:dyDescent="0.3">
      <c r="A243" s="4" t="s">
        <v>36</v>
      </c>
      <c r="B243" s="6">
        <v>12</v>
      </c>
      <c r="C243" s="4" t="s">
        <v>22</v>
      </c>
      <c r="D243" s="5" t="s">
        <v>5</v>
      </c>
      <c r="E243" s="5" t="s">
        <v>5</v>
      </c>
      <c r="F243" s="5" t="s">
        <v>5</v>
      </c>
      <c r="G243" s="6">
        <v>870</v>
      </c>
      <c r="H243" s="59">
        <f t="shared" si="19"/>
        <v>1086.8</v>
      </c>
      <c r="I243" s="59">
        <f t="shared" si="20"/>
        <v>216.79999999999995</v>
      </c>
      <c r="J243" s="61">
        <f t="shared" si="21"/>
        <v>0.24919540229885051</v>
      </c>
      <c r="K243">
        <f>0.1*G242+0.9*K242</f>
        <v>1058.5273465659193</v>
      </c>
      <c r="L243" s="59">
        <f t="shared" si="17"/>
        <v>188.52734656591929</v>
      </c>
      <c r="M243" s="61">
        <f t="shared" si="18"/>
        <v>0.21669809950105665</v>
      </c>
      <c r="N243"/>
      <c r="O243" s="59"/>
    </row>
    <row r="244" spans="1:15" x14ac:dyDescent="0.3">
      <c r="A244" s="4" t="s">
        <v>36</v>
      </c>
      <c r="B244" s="6">
        <v>13</v>
      </c>
      <c r="C244" s="4" t="s">
        <v>23</v>
      </c>
      <c r="D244" s="5" t="s">
        <v>5</v>
      </c>
      <c r="E244" s="5" t="s">
        <v>5</v>
      </c>
      <c r="F244" s="5" t="s">
        <v>5</v>
      </c>
      <c r="G244" s="6">
        <v>873</v>
      </c>
      <c r="H244" s="59">
        <f t="shared" si="19"/>
        <v>1070</v>
      </c>
      <c r="I244" s="59">
        <f t="shared" si="20"/>
        <v>197</v>
      </c>
      <c r="J244" s="61">
        <f t="shared" si="21"/>
        <v>0.22565864833906071</v>
      </c>
      <c r="K244">
        <f>0.1*G243+0.9*K243</f>
        <v>1039.6746119093273</v>
      </c>
      <c r="L244" s="59">
        <f t="shared" si="17"/>
        <v>166.67461190932727</v>
      </c>
      <c r="M244" s="61">
        <f t="shared" si="18"/>
        <v>0.19092166312637718</v>
      </c>
      <c r="N244"/>
      <c r="O244" s="59"/>
    </row>
    <row r="245" spans="1:15" x14ac:dyDescent="0.3">
      <c r="A245" s="4" t="s">
        <v>36</v>
      </c>
      <c r="B245" s="6">
        <v>14</v>
      </c>
      <c r="C245" s="4" t="s">
        <v>24</v>
      </c>
      <c r="D245" s="5" t="s">
        <v>5</v>
      </c>
      <c r="E245" s="5" t="s">
        <v>5</v>
      </c>
      <c r="F245" s="5" t="s">
        <v>5</v>
      </c>
      <c r="G245" s="6">
        <v>1471</v>
      </c>
      <c r="H245" s="59">
        <f t="shared" si="19"/>
        <v>1047.2</v>
      </c>
      <c r="I245" s="59">
        <f t="shared" si="20"/>
        <v>423.79999999999995</v>
      </c>
      <c r="J245" s="61">
        <f t="shared" si="21"/>
        <v>0.28810333106730113</v>
      </c>
      <c r="K245">
        <f>0.1*G244+0.9*K244</f>
        <v>1023.0071507183945</v>
      </c>
      <c r="L245" s="59">
        <f t="shared" si="17"/>
        <v>447.99284928160546</v>
      </c>
      <c r="M245" s="61">
        <f t="shared" si="18"/>
        <v>0.30454986354969782</v>
      </c>
      <c r="N245"/>
      <c r="O245" s="59"/>
    </row>
    <row r="246" spans="1:15" x14ac:dyDescent="0.3">
      <c r="A246" s="4" t="s">
        <v>36</v>
      </c>
      <c r="B246" s="6">
        <v>17</v>
      </c>
      <c r="C246" s="4" t="s">
        <v>25</v>
      </c>
      <c r="D246" s="5" t="s">
        <v>5</v>
      </c>
      <c r="E246" s="5" t="s">
        <v>5</v>
      </c>
      <c r="F246" s="5" t="s">
        <v>5</v>
      </c>
      <c r="G246" s="6">
        <v>1299</v>
      </c>
      <c r="H246" s="59">
        <f t="shared" si="19"/>
        <v>1081.8</v>
      </c>
      <c r="I246" s="59">
        <f t="shared" si="20"/>
        <v>217.20000000000005</v>
      </c>
      <c r="J246" s="61">
        <f t="shared" si="21"/>
        <v>0.16720554272517324</v>
      </c>
      <c r="K246">
        <f>0.1*G245+0.9*K245</f>
        <v>1067.806435646555</v>
      </c>
      <c r="L246" s="59">
        <f t="shared" si="17"/>
        <v>231.19356435344503</v>
      </c>
      <c r="M246" s="61">
        <f t="shared" si="18"/>
        <v>0.17797810958694768</v>
      </c>
      <c r="N246"/>
      <c r="O246" s="59"/>
    </row>
    <row r="247" spans="1:15" x14ac:dyDescent="0.3">
      <c r="A247" s="4" t="s">
        <v>36</v>
      </c>
      <c r="B247" s="6">
        <v>18</v>
      </c>
      <c r="C247" s="4" t="s">
        <v>21</v>
      </c>
      <c r="D247" s="5" t="s">
        <v>5</v>
      </c>
      <c r="E247" s="5" t="s">
        <v>5</v>
      </c>
      <c r="F247" s="5" t="s">
        <v>5</v>
      </c>
      <c r="G247" s="6">
        <v>1058</v>
      </c>
      <c r="H247" s="59">
        <f t="shared" si="19"/>
        <v>1114.2</v>
      </c>
      <c r="I247" s="59">
        <f t="shared" si="20"/>
        <v>56.200000000000045</v>
      </c>
      <c r="J247" s="61">
        <f t="shared" si="21"/>
        <v>5.3119092627599285E-2</v>
      </c>
      <c r="K247">
        <f>0.1*G246+0.9*K246</f>
        <v>1090.9257920818995</v>
      </c>
      <c r="L247" s="59">
        <f t="shared" si="17"/>
        <v>32.925792081899544</v>
      </c>
      <c r="M247" s="61">
        <f t="shared" si="18"/>
        <v>3.1120786466823765E-2</v>
      </c>
      <c r="N247"/>
      <c r="O247" s="59"/>
    </row>
    <row r="248" spans="1:15" x14ac:dyDescent="0.3">
      <c r="A248" s="4" t="s">
        <v>36</v>
      </c>
      <c r="B248" s="6">
        <v>19</v>
      </c>
      <c r="C248" s="4" t="s">
        <v>22</v>
      </c>
      <c r="D248" s="5" t="s">
        <v>5</v>
      </c>
      <c r="E248" s="5" t="s">
        <v>5</v>
      </c>
      <c r="F248" s="5" t="s">
        <v>5</v>
      </c>
      <c r="G248" s="6">
        <v>1104</v>
      </c>
      <c r="H248" s="59">
        <f t="shared" si="19"/>
        <v>1161</v>
      </c>
      <c r="I248" s="59">
        <f t="shared" si="20"/>
        <v>57</v>
      </c>
      <c r="J248" s="61">
        <f t="shared" si="21"/>
        <v>5.1630434782608696E-2</v>
      </c>
      <c r="K248">
        <f>0.1*G247+0.9*K247</f>
        <v>1087.6332128737097</v>
      </c>
      <c r="L248" s="59">
        <f t="shared" si="17"/>
        <v>16.366787126290319</v>
      </c>
      <c r="M248" s="61">
        <f t="shared" si="18"/>
        <v>1.4824988339031087E-2</v>
      </c>
      <c r="N248"/>
      <c r="O248" s="59"/>
    </row>
    <row r="249" spans="1:15" x14ac:dyDescent="0.3">
      <c r="A249" s="4" t="s">
        <v>36</v>
      </c>
      <c r="B249" s="6">
        <v>20</v>
      </c>
      <c r="C249" s="4" t="s">
        <v>23</v>
      </c>
      <c r="D249" s="5" t="s">
        <v>5</v>
      </c>
      <c r="E249" s="5" t="s">
        <v>5</v>
      </c>
      <c r="F249" s="5" t="s">
        <v>5</v>
      </c>
      <c r="G249" s="6">
        <v>1018</v>
      </c>
      <c r="H249" s="59">
        <f t="shared" si="19"/>
        <v>1190</v>
      </c>
      <c r="I249" s="59">
        <f t="shared" si="20"/>
        <v>172</v>
      </c>
      <c r="J249" s="61">
        <f t="shared" si="21"/>
        <v>0.16895874263261296</v>
      </c>
      <c r="K249">
        <f>0.1*G248+0.9*K248</f>
        <v>1089.2698915863389</v>
      </c>
      <c r="L249" s="59">
        <f t="shared" si="17"/>
        <v>71.269891586338872</v>
      </c>
      <c r="M249" s="61">
        <f t="shared" si="18"/>
        <v>7.0009716685991027E-2</v>
      </c>
      <c r="N249"/>
      <c r="O249" s="59"/>
    </row>
    <row r="250" spans="1:15" x14ac:dyDescent="0.3">
      <c r="A250" s="4" t="s">
        <v>36</v>
      </c>
      <c r="B250" s="6">
        <v>21</v>
      </c>
      <c r="C250" s="4" t="s">
        <v>24</v>
      </c>
      <c r="D250" s="5" t="s">
        <v>7</v>
      </c>
      <c r="E250" s="5" t="s">
        <v>5</v>
      </c>
      <c r="F250" s="5" t="s">
        <v>5</v>
      </c>
      <c r="G250" s="6">
        <v>1955</v>
      </c>
      <c r="H250" s="59">
        <f t="shared" si="19"/>
        <v>1286.8</v>
      </c>
      <c r="I250" s="59">
        <f t="shared" si="20"/>
        <v>668.2</v>
      </c>
      <c r="J250" s="61">
        <f t="shared" si="21"/>
        <v>0.34179028132992328</v>
      </c>
      <c r="K250">
        <f>0.1*G249+0.9*K249</f>
        <v>1082.1429024277049</v>
      </c>
      <c r="L250" s="59">
        <f t="shared" si="17"/>
        <v>872.85709757229506</v>
      </c>
      <c r="M250" s="61">
        <f t="shared" si="18"/>
        <v>0.44647421870705628</v>
      </c>
      <c r="N250"/>
      <c r="O250" s="59"/>
    </row>
    <row r="251" spans="1:15" x14ac:dyDescent="0.3">
      <c r="A251" s="4" t="s">
        <v>36</v>
      </c>
      <c r="B251" s="6">
        <v>24</v>
      </c>
      <c r="C251" s="4" t="s">
        <v>25</v>
      </c>
      <c r="D251" s="5" t="s">
        <v>5</v>
      </c>
      <c r="E251" s="5" t="s">
        <v>5</v>
      </c>
      <c r="F251" s="5" t="s">
        <v>7</v>
      </c>
      <c r="G251" s="6">
        <v>941</v>
      </c>
      <c r="H251" s="59">
        <f t="shared" si="19"/>
        <v>1215.2</v>
      </c>
      <c r="I251" s="59">
        <f t="shared" si="20"/>
        <v>274.20000000000005</v>
      </c>
      <c r="J251" s="61">
        <f t="shared" si="21"/>
        <v>0.29139213602550484</v>
      </c>
      <c r="K251">
        <f>0.1*G250+0.9*K250</f>
        <v>1169.4286121849345</v>
      </c>
      <c r="L251" s="59">
        <f t="shared" si="17"/>
        <v>228.42861218493454</v>
      </c>
      <c r="M251" s="61">
        <f t="shared" si="18"/>
        <v>0.24275091624328857</v>
      </c>
      <c r="N251"/>
      <c r="O251" s="59"/>
    </row>
    <row r="252" spans="1:15" x14ac:dyDescent="0.3">
      <c r="A252" s="4" t="s">
        <v>36</v>
      </c>
      <c r="B252" s="6">
        <v>26</v>
      </c>
      <c r="C252" s="4" t="s">
        <v>22</v>
      </c>
      <c r="D252" s="5" t="s">
        <v>5</v>
      </c>
      <c r="E252" s="5" t="s">
        <v>5</v>
      </c>
      <c r="F252" s="5" t="s">
        <v>7</v>
      </c>
      <c r="G252" s="6">
        <v>999</v>
      </c>
      <c r="H252" s="59">
        <f t="shared" si="19"/>
        <v>1203.4000000000001</v>
      </c>
      <c r="I252" s="59">
        <f t="shared" si="20"/>
        <v>204.40000000000009</v>
      </c>
      <c r="J252" s="61">
        <f t="shared" si="21"/>
        <v>0.2046046046046047</v>
      </c>
      <c r="K252">
        <f>0.1*G251+0.9*K251</f>
        <v>1146.5857509664411</v>
      </c>
      <c r="L252" s="59">
        <f t="shared" si="17"/>
        <v>147.58575096644108</v>
      </c>
      <c r="M252" s="61">
        <f t="shared" si="18"/>
        <v>0.14773348445089196</v>
      </c>
      <c r="N252"/>
      <c r="O252" s="59"/>
    </row>
    <row r="253" spans="1:15" x14ac:dyDescent="0.3">
      <c r="A253" s="4" t="s">
        <v>36</v>
      </c>
      <c r="B253" s="6">
        <v>27</v>
      </c>
      <c r="C253" s="4" t="s">
        <v>23</v>
      </c>
      <c r="D253" s="5" t="s">
        <v>5</v>
      </c>
      <c r="E253" s="5" t="s">
        <v>5</v>
      </c>
      <c r="F253" s="5" t="s">
        <v>5</v>
      </c>
      <c r="G253" s="6">
        <v>619</v>
      </c>
      <c r="H253" s="59">
        <f t="shared" si="19"/>
        <v>1106.4000000000001</v>
      </c>
      <c r="I253" s="59">
        <f t="shared" si="20"/>
        <v>487.40000000000009</v>
      </c>
      <c r="J253" s="61">
        <f t="shared" si="21"/>
        <v>0.78739903069466899</v>
      </c>
      <c r="K253">
        <f>0.1*G252+0.9*K252</f>
        <v>1131.8271758697972</v>
      </c>
      <c r="L253" s="59">
        <f t="shared" si="17"/>
        <v>512.8271758697972</v>
      </c>
      <c r="M253" s="61">
        <f t="shared" si="18"/>
        <v>0.82847685924038317</v>
      </c>
      <c r="N253"/>
      <c r="O253" s="59"/>
    </row>
    <row r="254" spans="1:15" x14ac:dyDescent="0.3">
      <c r="A254" s="4" t="s">
        <v>36</v>
      </c>
      <c r="B254" s="6">
        <v>28</v>
      </c>
      <c r="C254" s="4" t="s">
        <v>24</v>
      </c>
      <c r="D254" s="5" t="s">
        <v>5</v>
      </c>
      <c r="E254" s="5" t="s">
        <v>5</v>
      </c>
      <c r="F254" s="5" t="s">
        <v>5</v>
      </c>
      <c r="G254" s="6">
        <v>937</v>
      </c>
      <c r="H254" s="59">
        <f t="shared" si="19"/>
        <v>1090.2</v>
      </c>
      <c r="I254" s="59">
        <f t="shared" si="20"/>
        <v>153.20000000000005</v>
      </c>
      <c r="J254" s="61">
        <f t="shared" si="21"/>
        <v>0.1635005336179296</v>
      </c>
      <c r="K254">
        <f>0.1*G253+0.9*K253</f>
        <v>1080.5444582828175</v>
      </c>
      <c r="L254" s="59">
        <f t="shared" si="17"/>
        <v>143.54445828281746</v>
      </c>
      <c r="M254" s="61">
        <f t="shared" si="18"/>
        <v>0.15319579325807625</v>
      </c>
      <c r="N254"/>
      <c r="O254" s="59"/>
    </row>
    <row r="255" spans="1:15" x14ac:dyDescent="0.3">
      <c r="A255" s="4" t="s">
        <v>36</v>
      </c>
      <c r="B255" s="7">
        <v>31</v>
      </c>
      <c r="C255" s="4" t="s">
        <v>25</v>
      </c>
      <c r="D255" s="5" t="s">
        <v>5</v>
      </c>
      <c r="E255" s="5" t="s">
        <v>5</v>
      </c>
      <c r="F255" s="5" t="s">
        <v>5</v>
      </c>
      <c r="G255" s="6">
        <v>1146</v>
      </c>
      <c r="H255" s="59">
        <f>AVERAGE(G251:G255)</f>
        <v>928.4</v>
      </c>
      <c r="I255" s="59">
        <f t="shared" si="20"/>
        <v>217.60000000000002</v>
      </c>
      <c r="J255" s="61">
        <f t="shared" si="21"/>
        <v>0.18987783595113439</v>
      </c>
      <c r="K255" s="59">
        <f>0.1*G254+0.9*K254</f>
        <v>1066.1900124545357</v>
      </c>
      <c r="L255" s="59">
        <f t="shared" si="17"/>
        <v>79.80998754546431</v>
      </c>
      <c r="M255" s="61">
        <f t="shared" si="18"/>
        <v>6.964222298906135E-2</v>
      </c>
      <c r="N255" s="59"/>
      <c r="O255" s="59"/>
    </row>
    <row r="256" spans="1:15" x14ac:dyDescent="0.3">
      <c r="K256" s="59"/>
      <c r="L256" s="59"/>
      <c r="M256" s="59"/>
      <c r="N256" s="59"/>
      <c r="O256" s="59"/>
    </row>
    <row r="257" spans="3:15" x14ac:dyDescent="0.3">
      <c r="K257" s="59"/>
      <c r="L257" s="59"/>
      <c r="M257" s="59"/>
      <c r="N257" s="59"/>
      <c r="O257" s="59"/>
    </row>
    <row r="258" spans="3:15" x14ac:dyDescent="0.3">
      <c r="G258" s="60">
        <v>43831</v>
      </c>
      <c r="H258" s="7">
        <f>AVERAGE(G251:G255)</f>
        <v>928.4</v>
      </c>
      <c r="K258" s="59"/>
      <c r="L258" s="59"/>
      <c r="M258" s="59"/>
      <c r="N258" s="59"/>
      <c r="O258" s="59"/>
    </row>
    <row r="259" spans="3:15" x14ac:dyDescent="0.3">
      <c r="C259" s="7" t="s">
        <v>111</v>
      </c>
      <c r="G259" s="60">
        <v>43832</v>
      </c>
      <c r="H259" s="7">
        <f>AVERAGE(G252:G255,H258)</f>
        <v>925.87999999999988</v>
      </c>
      <c r="K259" s="59"/>
      <c r="L259" s="59"/>
      <c r="M259" s="59"/>
      <c r="N259" s="59"/>
    </row>
    <row r="260" spans="3:15" x14ac:dyDescent="0.3">
      <c r="D260" s="7" t="s">
        <v>7</v>
      </c>
      <c r="E260" s="7">
        <f>AVERAGEIF($D$2:$D$255,D260,$G$2:$G$255)</f>
        <v>1705.28</v>
      </c>
      <c r="G260" s="60">
        <v>43833</v>
      </c>
      <c r="H260" s="7">
        <f>AVERAGE(G253:G255,H258:H259)</f>
        <v>911.25599999999997</v>
      </c>
      <c r="K260" s="59"/>
      <c r="L260" s="59"/>
      <c r="M260" s="59"/>
      <c r="N260" s="59"/>
    </row>
    <row r="261" spans="3:15" x14ac:dyDescent="0.3">
      <c r="D261" s="7" t="s">
        <v>5</v>
      </c>
      <c r="E261" s="7">
        <f>AVERAGEIF($D$2:$D$255,D261,$G$2:$G$255)</f>
        <v>964.60698689956337</v>
      </c>
      <c r="G261" s="60">
        <v>43834</v>
      </c>
      <c r="H261" s="7">
        <f>AVERAGE(G254:G255,H258:H260)</f>
        <v>969.70720000000006</v>
      </c>
      <c r="K261" s="59"/>
      <c r="L261" s="59"/>
      <c r="M261" s="59"/>
      <c r="N261" s="59"/>
    </row>
    <row r="262" spans="3:15" x14ac:dyDescent="0.3">
      <c r="C262" s="7" t="s">
        <v>112</v>
      </c>
      <c r="G262" s="60">
        <v>43835</v>
      </c>
      <c r="H262" s="7">
        <f>AVERAGE(G255,H258:H261)</f>
        <v>976.24864000000002</v>
      </c>
    </row>
    <row r="263" spans="3:15" x14ac:dyDescent="0.3">
      <c r="D263" s="7" t="s">
        <v>7</v>
      </c>
      <c r="E263" s="7">
        <f>AVERAGEIF($E$2:$E$255,D263,$G$2:$G$255)</f>
        <v>1618.5</v>
      </c>
      <c r="G263" s="60">
        <v>43836</v>
      </c>
      <c r="H263" s="7">
        <f>AVERAGE(H258:H262)</f>
        <v>942.29836799999998</v>
      </c>
    </row>
    <row r="264" spans="3:15" x14ac:dyDescent="0.3">
      <c r="D264" s="7" t="s">
        <v>5</v>
      </c>
      <c r="E264" s="7">
        <f>AVERAGEIF($E$2:$E$255,D264,$G$2:$G$255)</f>
        <v>1013.6967213114754</v>
      </c>
      <c r="G264" s="60">
        <v>43837</v>
      </c>
      <c r="H264" s="7">
        <f t="shared" ref="H264:H288" si="22">AVERAGE(H259:H263)</f>
        <v>945.07804160000001</v>
      </c>
    </row>
    <row r="265" spans="3:15" x14ac:dyDescent="0.3">
      <c r="C265" s="7" t="s">
        <v>113</v>
      </c>
      <c r="G265" s="60">
        <v>43838</v>
      </c>
      <c r="H265" s="7">
        <f t="shared" si="22"/>
        <v>948.91764991999992</v>
      </c>
    </row>
    <row r="266" spans="3:15" x14ac:dyDescent="0.3">
      <c r="D266" s="7" t="s">
        <v>7</v>
      </c>
      <c r="E266" s="7">
        <f>AVERAGEIF($F$2:$F$255,D266,$G$2:$G$255)</f>
        <v>1392.090909090909</v>
      </c>
      <c r="G266" s="60">
        <v>43839</v>
      </c>
      <c r="H266" s="7">
        <f t="shared" si="22"/>
        <v>956.44997990400009</v>
      </c>
    </row>
    <row r="267" spans="3:15" x14ac:dyDescent="0.3">
      <c r="D267" s="7" t="s">
        <v>5</v>
      </c>
      <c r="E267" s="7">
        <f>AVERAGEIF($F$2:$F$255,D267,$G$2:$G$255)</f>
        <v>1021.4567901234568</v>
      </c>
      <c r="G267" s="60">
        <v>43840</v>
      </c>
      <c r="H267" s="7">
        <f t="shared" si="22"/>
        <v>953.7985358848</v>
      </c>
    </row>
    <row r="268" spans="3:15" x14ac:dyDescent="0.3">
      <c r="C268" s="7" t="s">
        <v>114</v>
      </c>
      <c r="G268" s="60">
        <v>43841</v>
      </c>
      <c r="H268" s="7">
        <f t="shared" si="22"/>
        <v>949.30851506176009</v>
      </c>
    </row>
    <row r="269" spans="3:15" x14ac:dyDescent="0.3">
      <c r="D269" s="4" t="s">
        <v>25</v>
      </c>
      <c r="E269" s="7">
        <f>AVERAGEIF($C$2:$C$255,D269,$G$2:$G$255)</f>
        <v>1093.22</v>
      </c>
      <c r="G269" s="60">
        <v>43842</v>
      </c>
      <c r="H269" s="7">
        <f t="shared" si="22"/>
        <v>950.71054447411211</v>
      </c>
    </row>
    <row r="270" spans="3:15" x14ac:dyDescent="0.3">
      <c r="D270" s="4" t="s">
        <v>21</v>
      </c>
      <c r="E270" s="7">
        <f t="shared" ref="E270:E273" si="23">AVERAGEIF($C$2:$C$255,D270,$G$2:$G$255)</f>
        <v>873.60784313725492</v>
      </c>
      <c r="G270" s="60">
        <v>43843</v>
      </c>
      <c r="H270" s="7">
        <f t="shared" si="22"/>
        <v>951.83704504893433</v>
      </c>
    </row>
    <row r="271" spans="3:15" x14ac:dyDescent="0.3">
      <c r="D271" s="4" t="s">
        <v>22</v>
      </c>
      <c r="E271" s="7">
        <f t="shared" si="23"/>
        <v>823.56</v>
      </c>
      <c r="G271" s="60">
        <v>43844</v>
      </c>
      <c r="H271" s="7">
        <f t="shared" si="22"/>
        <v>952.42092407472137</v>
      </c>
    </row>
    <row r="272" spans="3:15" x14ac:dyDescent="0.3">
      <c r="D272" s="4" t="s">
        <v>23</v>
      </c>
      <c r="E272" s="7">
        <f t="shared" si="23"/>
        <v>886.0980392156863</v>
      </c>
      <c r="G272" s="60">
        <v>43845</v>
      </c>
      <c r="H272" s="7">
        <f t="shared" si="22"/>
        <v>951.61511290886551</v>
      </c>
    </row>
    <row r="273" spans="4:8" x14ac:dyDescent="0.3">
      <c r="D273" s="4" t="s">
        <v>24</v>
      </c>
      <c r="E273" s="7">
        <f t="shared" si="23"/>
        <v>1498.9038461538462</v>
      </c>
      <c r="G273" s="60">
        <v>43846</v>
      </c>
      <c r="H273" s="7">
        <f t="shared" si="22"/>
        <v>951.17842831367875</v>
      </c>
    </row>
    <row r="274" spans="4:8" x14ac:dyDescent="0.3">
      <c r="G274" s="60">
        <v>43847</v>
      </c>
      <c r="H274" s="7">
        <f t="shared" si="22"/>
        <v>951.55241096406246</v>
      </c>
    </row>
    <row r="275" spans="4:8" x14ac:dyDescent="0.3">
      <c r="D275" s="58"/>
      <c r="G275" s="60">
        <v>43848</v>
      </c>
      <c r="H275" s="7">
        <f t="shared" si="22"/>
        <v>951.72078426205246</v>
      </c>
    </row>
    <row r="276" spans="4:8" x14ac:dyDescent="0.3">
      <c r="D276" s="58"/>
      <c r="G276" s="60">
        <v>43849</v>
      </c>
      <c r="H276" s="7">
        <f t="shared" si="22"/>
        <v>951.69753210467604</v>
      </c>
    </row>
    <row r="277" spans="4:8" x14ac:dyDescent="0.3">
      <c r="D277" s="58"/>
      <c r="G277" s="60">
        <v>43850</v>
      </c>
      <c r="H277" s="7">
        <f t="shared" si="22"/>
        <v>951.55285371066691</v>
      </c>
    </row>
    <row r="278" spans="4:8" x14ac:dyDescent="0.3">
      <c r="G278" s="60">
        <v>43851</v>
      </c>
      <c r="H278" s="7">
        <f t="shared" si="22"/>
        <v>951.54040187102726</v>
      </c>
    </row>
    <row r="279" spans="4:8" x14ac:dyDescent="0.3">
      <c r="G279" s="60">
        <v>43852</v>
      </c>
      <c r="H279" s="7">
        <f t="shared" si="22"/>
        <v>951.61279658249691</v>
      </c>
    </row>
    <row r="280" spans="4:8" x14ac:dyDescent="0.3">
      <c r="G280" s="60">
        <v>43853</v>
      </c>
      <c r="H280" s="7">
        <f t="shared" si="22"/>
        <v>951.62487370618396</v>
      </c>
    </row>
    <row r="281" spans="4:8" x14ac:dyDescent="0.3">
      <c r="G281" s="60">
        <v>43854</v>
      </c>
      <c r="H281" s="7">
        <f t="shared" si="22"/>
        <v>951.60569159501028</v>
      </c>
    </row>
    <row r="282" spans="4:8" x14ac:dyDescent="0.3">
      <c r="G282" s="60">
        <v>43855</v>
      </c>
      <c r="H282" s="7">
        <f t="shared" si="22"/>
        <v>951.58732349307706</v>
      </c>
    </row>
    <row r="283" spans="4:8" x14ac:dyDescent="0.3">
      <c r="G283" s="60">
        <v>43856</v>
      </c>
      <c r="H283" s="7">
        <f t="shared" si="22"/>
        <v>951.5942174495591</v>
      </c>
    </row>
    <row r="284" spans="4:8" x14ac:dyDescent="0.3">
      <c r="G284" s="60">
        <v>43857</v>
      </c>
      <c r="H284" s="7">
        <f t="shared" si="22"/>
        <v>951.60498056526558</v>
      </c>
    </row>
    <row r="285" spans="4:8" x14ac:dyDescent="0.3">
      <c r="G285" s="60">
        <v>43858</v>
      </c>
      <c r="H285" s="7">
        <f t="shared" si="22"/>
        <v>951.60341736181908</v>
      </c>
    </row>
    <row r="286" spans="4:8" x14ac:dyDescent="0.3">
      <c r="G286" s="60">
        <v>43859</v>
      </c>
      <c r="H286" s="7">
        <f t="shared" si="22"/>
        <v>951.59912609294622</v>
      </c>
    </row>
    <row r="287" spans="4:8" x14ac:dyDescent="0.3">
      <c r="G287" s="60">
        <v>43860</v>
      </c>
      <c r="H287" s="7">
        <f t="shared" si="22"/>
        <v>951.59781299253336</v>
      </c>
    </row>
    <row r="288" spans="4:8" x14ac:dyDescent="0.3">
      <c r="G288" s="60">
        <v>43861</v>
      </c>
      <c r="H288" s="7">
        <f t="shared" si="22"/>
        <v>951.59991089242465</v>
      </c>
    </row>
  </sheetData>
  <printOptions gridLines="1" gridLinesSet="0"/>
  <pageMargins left="0.5" right="0.5" top="0.5" bottom="0.55000000000000004" header="0.5" footer="0.5"/>
  <pageSetup orientation="portrait" horizont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INFO</vt:lpstr>
      <vt:lpstr>25</vt:lpstr>
      <vt:lpstr>32</vt:lpstr>
      <vt:lpstr>52</vt:lpstr>
      <vt:lpstr>13.1</vt:lpstr>
      <vt:lpstr>13.3</vt:lpstr>
      <vt:lpstr>'25'!Applications</vt:lpstr>
      <vt:lpstr>'25'!Data</vt:lpstr>
      <vt:lpstr>'25'!Quarter_Year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2020-09-11T17:30:59Z</dcterms:modified>
</cp:coreProperties>
</file>