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d594dcd0c8d27b/Documents/Optimization and Heuristics/M4/"/>
    </mc:Choice>
  </mc:AlternateContent>
  <xr:revisionPtr revIDLastSave="6906" documentId="8_{4D109B6B-463C-47BF-8A0A-A5DFD4BC12CA}" xr6:coauthVersionLast="45" xr6:coauthVersionMax="45" xr10:uidLastSave="{02B52FBE-E82D-4DEE-8253-BA0FF3CA08D6}"/>
  <bookViews>
    <workbookView xWindow="-108" yWindow="-108" windowWidth="23256" windowHeight="12576" activeTab="4" xr2:uid="{00000000-000D-0000-FFFF-FFFF00000000}"/>
  </bookViews>
  <sheets>
    <sheet name="5.44" sheetId="1" r:id="rId1"/>
    <sheet name="6.43" sheetId="2" r:id="rId2"/>
    <sheet name="6.64" sheetId="3" r:id="rId3"/>
    <sheet name="6.70" sheetId="4" r:id="rId4"/>
    <sheet name="6.70 b" sheetId="6" r:id="rId5"/>
  </sheets>
  <externalReferences>
    <externalReference r:id="rId6"/>
  </externalReferences>
  <definedNames>
    <definedName name="AbilityRequired">'[1]6.43'!$K$8:$K$10</definedName>
    <definedName name="DeliveryCharge">'6.64'!$B$3:$B$5</definedName>
    <definedName name="Demand">'[1]6.70'!$B$8:$C$9</definedName>
    <definedName name="MaxOrder">#REF!</definedName>
    <definedName name="MeanIncome">'[1]5.44'!$B$4:$B$13</definedName>
    <definedName name="MinimumOrder">#REF!</definedName>
    <definedName name="MinInventory">'[1]6.70'!$E$12:$F$13</definedName>
    <definedName name="MinorityPerc">'[1]5.44'!$C$4:$C$13</definedName>
    <definedName name="NorthAssigned">'[1]5.44'!$E$17:$E$26</definedName>
    <definedName name="NumStudents">'[1]5.44'!#REF!</definedName>
    <definedName name="OrderAmount">#REF!</definedName>
    <definedName name="OrderRequirement">#REF!</definedName>
    <definedName name="P1and2Required">'[1]6.43'!$D$15</definedName>
    <definedName name="PosRequired">'[1]6.43'!$K$5:$K$7</definedName>
    <definedName name="Price">#REF!</definedName>
    <definedName name="Req">'[1]5.44'!$D$31:$D$34</definedName>
    <definedName name="SchoolReq">'[1]5.44'!$E$29:$F$29</definedName>
    <definedName name="SetupCosts">#REF!</definedName>
    <definedName name="solver_adj" localSheetId="0" hidden="1">'5.44'!$B$16:$C$25</definedName>
    <definedName name="solver_adj" localSheetId="1" hidden="1">'6.43'!$B$12:$H$12</definedName>
    <definedName name="solver_adj" localSheetId="2" hidden="1">'6.64'!$F$2:$G$4</definedName>
    <definedName name="solver_adj" localSheetId="3" hidden="1">'6.70'!$B$17:$C$18,'6.70'!$B$15:$C$16</definedName>
    <definedName name="solver_adj" localSheetId="4" hidden="1">'6.70 b'!$B$17:$C$18,'6.70 b'!$B$15:$C$16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'5.44'!$B$16:$C$25</definedName>
    <definedName name="solver_lhs1" localSheetId="1" hidden="1">'6.43'!$B$12:$H$12</definedName>
    <definedName name="solver_lhs1" localSheetId="2" hidden="1">'6.64'!$D$2:$D$4</definedName>
    <definedName name="solver_lhs1" localSheetId="3" hidden="1">'6.70'!$B$15:$C$16</definedName>
    <definedName name="solver_lhs1" localSheetId="4" hidden="1">'6.70 b'!$B$15:$C$16</definedName>
    <definedName name="solver_lhs2" localSheetId="0" hidden="1">'5.44'!$B$26:$C$26</definedName>
    <definedName name="solver_lhs2" localSheetId="1" hidden="1">'6.43'!$B$15:$B$21</definedName>
    <definedName name="solver_lhs2" localSheetId="2" hidden="1">'6.64'!$E$2:$E$4</definedName>
    <definedName name="solver_lhs2" localSheetId="3" hidden="1">'6.70'!$B$17:$C$18</definedName>
    <definedName name="solver_lhs2" localSheetId="4" hidden="1">'6.70 b'!$B$17:$C$18</definedName>
    <definedName name="solver_lhs3" localSheetId="0" hidden="1">'5.44'!$E$16:$E$25</definedName>
    <definedName name="solver_lhs3" localSheetId="1" hidden="1">'6.43'!$B$22</definedName>
    <definedName name="solver_lhs3" localSheetId="2" hidden="1">'6.64'!$F$2:$F$4</definedName>
    <definedName name="solver_lhs3" localSheetId="3" hidden="1">'6.70'!$B$9:$C$10</definedName>
    <definedName name="solver_lhs3" localSheetId="4" hidden="1">'6.70 b'!$B$9:$C$10</definedName>
    <definedName name="solver_lhs4" localSheetId="0" hidden="1">'5.44'!$E$26:$E$29</definedName>
    <definedName name="solver_lhs4" localSheetId="2" hidden="1">'6.64'!$G$5</definedName>
    <definedName name="solver_lhs5" localSheetId="0" hidden="1">'5.44'!$E$19:$E$20</definedName>
    <definedName name="solver_lhs6" localSheetId="0" hidden="1">'5.44'!#REF!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4</definedName>
    <definedName name="solver_num" localSheetId="1" hidden="1">3</definedName>
    <definedName name="solver_num" localSheetId="2" hidden="1">4</definedName>
    <definedName name="solver_num" localSheetId="3" hidden="1">3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'5.44'!$C$32</definedName>
    <definedName name="solver_opt" localSheetId="1" hidden="1">'6.43'!$B$23</definedName>
    <definedName name="solver_opt" localSheetId="2" hidden="1">'6.64'!$G$8</definedName>
    <definedName name="solver_opt" localSheetId="3" hidden="1">'6.70'!$B$29</definedName>
    <definedName name="solver_opt" localSheetId="4" hidden="1">'6.70 b'!$B$29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4</definedName>
    <definedName name="solver_rel1" localSheetId="1" hidden="1">5</definedName>
    <definedName name="solver_rel1" localSheetId="2" hidden="1">3</definedName>
    <definedName name="solver_rel1" localSheetId="3" hidden="1">5</definedName>
    <definedName name="solver_rel1" localSheetId="4" hidden="1">5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0" hidden="1">2</definedName>
    <definedName name="solver_rel3" localSheetId="1" hidden="1">2</definedName>
    <definedName name="solver_rel3" localSheetId="2" hidden="1">5</definedName>
    <definedName name="solver_rel3" localSheetId="3" hidden="1">3</definedName>
    <definedName name="solver_rel3" localSheetId="4" hidden="1">3</definedName>
    <definedName name="solver_rel4" localSheetId="0" hidden="1">3</definedName>
    <definedName name="solver_rel4" localSheetId="2" hidden="1">2</definedName>
    <definedName name="solver_rel5" localSheetId="0" hidden="1">3</definedName>
    <definedName name="solver_rel6" localSheetId="0" hidden="1">3</definedName>
    <definedName name="solver_rhs1" localSheetId="0" hidden="1">integer</definedName>
    <definedName name="solver_rhs1" localSheetId="1" hidden="1">binary</definedName>
    <definedName name="solver_rhs1" localSheetId="2" hidden="1">'6.64'!$G$2:$G$4</definedName>
    <definedName name="solver_rhs1" localSheetId="3" hidden="1">binary</definedName>
    <definedName name="solver_rhs1" localSheetId="4" hidden="1">binary</definedName>
    <definedName name="solver_rhs2" localSheetId="0" hidden="1">'5.44'!$B$28:$C$28</definedName>
    <definedName name="solver_rhs2" localSheetId="1" hidden="1">'6.43'!$D$15:$D$21</definedName>
    <definedName name="solver_rhs2" localSheetId="2" hidden="1">'6.64'!$G$2:$G$4</definedName>
    <definedName name="solver_rhs2" localSheetId="3" hidden="1">'6.70'!$E$17:$F$18</definedName>
    <definedName name="solver_rhs2" localSheetId="4" hidden="1">'6.70 b'!$E$17:$F$18</definedName>
    <definedName name="solver_rhs3" localSheetId="0" hidden="1">'5.44'!$G$16:$G$25</definedName>
    <definedName name="solver_rhs3" localSheetId="1" hidden="1">'6.43'!$D$22</definedName>
    <definedName name="solver_rhs3" localSheetId="2" hidden="1">binary</definedName>
    <definedName name="solver_rhs3" localSheetId="3" hidden="1">0</definedName>
    <definedName name="solver_rhs3" localSheetId="4" hidden="1">0</definedName>
    <definedName name="solver_rhs4" localSheetId="0" hidden="1">'5.44'!$G$26:$G$29</definedName>
    <definedName name="solver_rhs4" localSheetId="2" hidden="1">'6.64'!$G$7</definedName>
    <definedName name="solver_rhs5" localSheetId="0" hidden="1">10</definedName>
    <definedName name="solver_rhs6" localSheetId="0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uthAssigned">'[1]5.44'!$F$17:$F$26</definedName>
    <definedName name="SStudentRequired">'[1]5.44'!#REF!</definedName>
    <definedName name="StartingLineup">'[1]6.43'!$B$12:$H$12</definedName>
    <definedName name="StudentsReq">'[1]5.44'!$B$17:$B$26</definedName>
    <definedName name="TootalCost">#REF!</definedName>
    <definedName name="TotalCompOrdered">#REF!</definedName>
    <definedName name="TotalCost">#REF!</definedName>
    <definedName name="TotalTeam">'[1]6.43'!$K$12</definedName>
    <definedName name="UpperBounds">'[1]6.70'!$E$18:$F$19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6" l="1"/>
  <c r="B27" i="6"/>
  <c r="B24" i="6"/>
  <c r="F18" i="6"/>
  <c r="E18" i="6"/>
  <c r="F17" i="6"/>
  <c r="E17" i="6"/>
  <c r="B9" i="6"/>
  <c r="C24" i="6" s="1"/>
  <c r="B9" i="4"/>
  <c r="C9" i="4" s="1"/>
  <c r="B10" i="4" s="1"/>
  <c r="C10" i="4" s="1"/>
  <c r="B27" i="4"/>
  <c r="B24" i="4"/>
  <c r="E18" i="4"/>
  <c r="F18" i="4"/>
  <c r="F17" i="4"/>
  <c r="E17" i="4"/>
  <c r="G8" i="3"/>
  <c r="G5" i="3"/>
  <c r="E3" i="3"/>
  <c r="E4" i="3"/>
  <c r="E2" i="3"/>
  <c r="C9" i="6" l="1"/>
  <c r="C24" i="4"/>
  <c r="B25" i="4"/>
  <c r="B28" i="4"/>
  <c r="B29" i="4" s="1"/>
  <c r="C25" i="4"/>
  <c r="B25" i="6" l="1"/>
  <c r="B10" i="6"/>
  <c r="E28" i="1"/>
  <c r="E26" i="1"/>
  <c r="C32" i="1"/>
  <c r="C25" i="6" l="1"/>
  <c r="C10" i="6"/>
  <c r="B29" i="6" s="1"/>
  <c r="B23" i="2"/>
  <c r="E29" i="1" l="1"/>
  <c r="E27" i="1"/>
  <c r="C26" i="1"/>
  <c r="G28" i="1" s="1"/>
  <c r="B26" i="1"/>
  <c r="G29" i="1" s="1"/>
  <c r="E17" i="1"/>
  <c r="E18" i="1"/>
  <c r="E19" i="1"/>
  <c r="E20" i="1"/>
  <c r="E21" i="1"/>
  <c r="E22" i="1"/>
  <c r="E23" i="1"/>
  <c r="E24" i="1"/>
  <c r="E25" i="1"/>
  <c r="E16" i="1"/>
  <c r="G27" i="1" l="1"/>
  <c r="G26" i="1"/>
  <c r="B21" i="2"/>
  <c r="B22" i="2"/>
  <c r="B19" i="2"/>
  <c r="B20" i="2"/>
  <c r="B18" i="2"/>
  <c r="B16" i="2"/>
  <c r="B17" i="2"/>
  <c r="B15" i="2"/>
  <c r="E5" i="1" l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<sst xmlns="http://schemas.openxmlformats.org/spreadsheetml/2006/main" count="167" uniqueCount="84">
  <si>
    <t>MCCSC high school student assignments</t>
  </si>
  <si>
    <t>Area</t>
  </si>
  <si>
    <t>Students</t>
  </si>
  <si>
    <t>Mean income</t>
  </si>
  <si>
    <t>% minorities</t>
  </si>
  <si>
    <t>Distance to South</t>
  </si>
  <si>
    <t>Distance to North</t>
  </si>
  <si>
    <t>Stands</t>
  </si>
  <si>
    <t>Campus</t>
  </si>
  <si>
    <t>Sherwood Oaks</t>
  </si>
  <si>
    <t>Hyde Park</t>
  </si>
  <si>
    <t>Hoosier Acres</t>
  </si>
  <si>
    <t>Fritz Terrace</t>
  </si>
  <si>
    <t>Devonshire</t>
  </si>
  <si>
    <t>West side</t>
  </si>
  <si>
    <t>North rural</t>
  </si>
  <si>
    <t>South rural</t>
  </si>
  <si>
    <t># of minorities</t>
  </si>
  <si>
    <t>Total Distance</t>
  </si>
  <si>
    <t>Basketball data</t>
  </si>
  <si>
    <t>Data on players</t>
  </si>
  <si>
    <t>Player 1</t>
  </si>
  <si>
    <t>Player 2</t>
  </si>
  <si>
    <t>Player 3</t>
  </si>
  <si>
    <t>Player 4</t>
  </si>
  <si>
    <t>Player 5</t>
  </si>
  <si>
    <t>Player 6</t>
  </si>
  <si>
    <t>Player 7</t>
  </si>
  <si>
    <t>Guard? (1 if yes, 0 if no)</t>
  </si>
  <si>
    <t>Forward? (1 if yes, 0 if no)</t>
  </si>
  <si>
    <t>Center? (1 if yes, 0 if no)</t>
  </si>
  <si>
    <t>Ball-handling</t>
  </si>
  <si>
    <t>Shooting</t>
  </si>
  <si>
    <t>Rebounding</t>
  </si>
  <si>
    <t>Defense</t>
  </si>
  <si>
    <t>Starting Lineup</t>
  </si>
  <si>
    <t>Guards</t>
  </si>
  <si>
    <t>Forwards</t>
  </si>
  <si>
    <t>Centers</t>
  </si>
  <si>
    <t>&gt;=</t>
  </si>
  <si>
    <t>Constraints</t>
  </si>
  <si>
    <t>Ballhanding</t>
  </si>
  <si>
    <t>Players 2 and 3</t>
  </si>
  <si>
    <t># of players</t>
  </si>
  <si>
    <t>equals</t>
  </si>
  <si>
    <t>Maximize</t>
  </si>
  <si>
    <t>Vendor 1</t>
  </si>
  <si>
    <t>Vendor 2</t>
  </si>
  <si>
    <t>Vendor 3</t>
  </si>
  <si>
    <t>Minimum Computers Ordered</t>
  </si>
  <si>
    <t>&lt;=</t>
  </si>
  <si>
    <t>Night</t>
  </si>
  <si>
    <t>Day</t>
  </si>
  <si>
    <t>Day 1</t>
  </si>
  <si>
    <t>Day 2</t>
  </si>
  <si>
    <t>School Assignments</t>
  </si>
  <si>
    <t>South School</t>
  </si>
  <si>
    <t>North School</t>
  </si>
  <si>
    <t>Number of Students</t>
  </si>
  <si>
    <t>School Sum</t>
  </si>
  <si>
    <t>North Income</t>
  </si>
  <si>
    <t>South Income</t>
  </si>
  <si>
    <t>North Minorities</t>
  </si>
  <si>
    <t>South Minorities</t>
  </si>
  <si>
    <t>Computer Price</t>
  </si>
  <si>
    <t>Delivery Price</t>
  </si>
  <si>
    <t>Maximum Computers To Order</t>
  </si>
  <si>
    <t>Do we Order? 1 = Yes, 0 = No</t>
  </si>
  <si>
    <t># of Computers</t>
  </si>
  <si>
    <t>Total Computers</t>
  </si>
  <si>
    <t>Computers Needed</t>
  </si>
  <si>
    <t>Minimized Value</t>
  </si>
  <si>
    <t>SETUP</t>
  </si>
  <si>
    <t>DEMAND</t>
  </si>
  <si>
    <t>INVENTORY</t>
  </si>
  <si>
    <t>PRODUCTION</t>
  </si>
  <si>
    <t>Day 1 (Y= 1, N = 0)</t>
  </si>
  <si>
    <t>Day 2 (Y= 1, N = 0)</t>
  </si>
  <si>
    <t>Day 1 Production</t>
  </si>
  <si>
    <t>Day 2 Production</t>
  </si>
  <si>
    <t>AVAILABILITY</t>
  </si>
  <si>
    <t>SETUP COSTS</t>
  </si>
  <si>
    <t>INVENTORY COSTS</t>
  </si>
  <si>
    <t>MINIMIZED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</si>
</sst>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"/>
    <numFmt numFmtId="166" formatCode="_(&quot;$&quot;* #,##0_);_(&quot;$&quot;* \(#,##0\);_(&quot;$&quot;* &quot;-&quot;??_);_(@_)"/>
    <numFmt numFmtId="169" formatCode="&quot;$&quot;#,##0.00"/>
  </numFmts>
  <fonts count="13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</font>
    <font>
      <sz val="11"/>
      <color theme="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5" fillId="2" borderId="1" applyNumberFormat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2" borderId="3" applyNumberFormat="0" applyAlignment="0" applyProtection="0"/>
    <xf numFmtId="0" fontId="4" fillId="7" borderId="4" applyNumberFormat="0" applyFont="0" applyAlignment="0" applyProtection="0"/>
    <xf numFmtId="0" fontId="1" fillId="0" borderId="0"/>
    <xf numFmtId="0" fontId="1" fillId="7" borderId="4" applyNumberFormat="0" applyFont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9" fontId="4" fillId="0" borderId="0" xfId="0" applyNumberFormat="1" applyFont="1"/>
    <xf numFmtId="165" fontId="4" fillId="0" borderId="0" xfId="0" applyNumberFormat="1" applyFont="1"/>
    <xf numFmtId="0" fontId="4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2" borderId="1" xfId="1"/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Fill="1" applyBorder="1"/>
    <xf numFmtId="164" fontId="0" fillId="3" borderId="2" xfId="0" applyNumberFormat="1" applyFill="1" applyBorder="1"/>
    <xf numFmtId="0" fontId="0" fillId="3" borderId="2" xfId="0" applyFont="1" applyFill="1" applyBorder="1"/>
    <xf numFmtId="0" fontId="7" fillId="4" borderId="0" xfId="0" applyFont="1" applyFill="1" applyBorder="1"/>
    <xf numFmtId="0" fontId="0" fillId="0" borderId="0" xfId="0" applyFont="1" applyFill="1" applyBorder="1"/>
    <xf numFmtId="43" fontId="0" fillId="0" borderId="0" xfId="3" applyFont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0" fontId="3" fillId="0" borderId="0" xfId="0" applyFont="1" applyFill="1" applyBorder="1"/>
    <xf numFmtId="0" fontId="5" fillId="0" borderId="0" xfId="1" applyFill="1" applyBorder="1"/>
    <xf numFmtId="164" fontId="5" fillId="0" borderId="0" xfId="1" applyNumberFormat="1" applyFill="1" applyBorder="1"/>
    <xf numFmtId="0" fontId="0" fillId="0" borderId="0" xfId="0" applyFont="1" applyFill="1" applyBorder="1" applyAlignment="1">
      <alignment horizontal="center"/>
    </xf>
    <xf numFmtId="166" fontId="0" fillId="0" borderId="0" xfId="7" applyNumberFormat="1" applyFont="1" applyFill="1" applyBorder="1"/>
    <xf numFmtId="0" fontId="0" fillId="0" borderId="0" xfId="7" applyFont="1" applyFill="1" applyBorder="1"/>
    <xf numFmtId="0" fontId="11" fillId="0" borderId="0" xfId="4" applyFont="1" applyFill="1" applyBorder="1"/>
    <xf numFmtId="0" fontId="0" fillId="0" borderId="0" xfId="0" applyBorder="1"/>
    <xf numFmtId="0" fontId="0" fillId="0" borderId="2" xfId="7" applyFont="1" applyFill="1" applyBorder="1"/>
    <xf numFmtId="0" fontId="0" fillId="0" borderId="2" xfId="0" applyFill="1" applyBorder="1"/>
    <xf numFmtId="0" fontId="10" fillId="0" borderId="0" xfId="6" applyFill="1" applyBorder="1"/>
    <xf numFmtId="0" fontId="9" fillId="0" borderId="0" xfId="5" applyFill="1" applyBorder="1"/>
    <xf numFmtId="0" fontId="8" fillId="0" borderId="0" xfId="4" applyFill="1" applyBorder="1"/>
    <xf numFmtId="166" fontId="8" fillId="0" borderId="0" xfId="4" applyNumberFormat="1" applyFill="1" applyBorder="1"/>
    <xf numFmtId="0" fontId="10" fillId="0" borderId="0" xfId="6" applyFont="1" applyFill="1" applyBorder="1"/>
    <xf numFmtId="0" fontId="3" fillId="0" borderId="0" xfId="7" applyFont="1" applyFill="1" applyBorder="1"/>
    <xf numFmtId="0" fontId="12" fillId="0" borderId="0" xfId="6" applyFont="1" applyFill="1" applyBorder="1"/>
    <xf numFmtId="166" fontId="0" fillId="0" borderId="0" xfId="0" applyNumberFormat="1" applyFont="1" applyFill="1" applyBorder="1"/>
    <xf numFmtId="0" fontId="4" fillId="0" borderId="2" xfId="7" applyFont="1" applyFill="1" applyBorder="1"/>
    <xf numFmtId="0" fontId="12" fillId="0" borderId="2" xfId="6" applyFont="1" applyFill="1" applyBorder="1"/>
    <xf numFmtId="0" fontId="10" fillId="0" borderId="2" xfId="6" applyFill="1" applyBorder="1"/>
    <xf numFmtId="164" fontId="4" fillId="0" borderId="2" xfId="7" applyNumberFormat="1" applyFont="1" applyFill="1" applyBorder="1"/>
    <xf numFmtId="164" fontId="0" fillId="0" borderId="2" xfId="0" applyNumberFormat="1" applyFill="1" applyBorder="1"/>
    <xf numFmtId="164" fontId="0" fillId="0" borderId="2" xfId="7" applyNumberFormat="1" applyFont="1" applyFill="1" applyBorder="1"/>
    <xf numFmtId="0" fontId="0" fillId="0" borderId="2" xfId="7" applyNumberFormat="1" applyFont="1" applyFill="1" applyBorder="1"/>
    <xf numFmtId="169" fontId="0" fillId="0" borderId="0" xfId="0" applyNumberFormat="1" applyFill="1" applyBorder="1"/>
    <xf numFmtId="0" fontId="0" fillId="3" borderId="2" xfId="0" applyNumberFormat="1" applyFill="1" applyBorder="1"/>
    <xf numFmtId="164" fontId="0" fillId="0" borderId="0" xfId="0" applyNumberFormat="1" applyFont="1" applyFill="1" applyBorder="1"/>
    <xf numFmtId="0" fontId="0" fillId="0" borderId="2" xfId="0" applyNumberFormat="1" applyFill="1" applyBorder="1"/>
    <xf numFmtId="1" fontId="0" fillId="0" borderId="2" xfId="0" applyNumberFormat="1" applyFill="1" applyBorder="1"/>
    <xf numFmtId="166" fontId="3" fillId="0" borderId="0" xfId="2" applyNumberFormat="1" applyFont="1" applyFill="1" applyBorder="1"/>
    <xf numFmtId="164" fontId="3" fillId="0" borderId="0" xfId="0" applyNumberFormat="1" applyFont="1" applyFill="1" applyBorder="1"/>
  </cellXfs>
  <cellStyles count="10">
    <cellStyle name="Calculation" xfId="1" builtinId="22"/>
    <cellStyle name="Comma" xfId="3" builtinId="3"/>
    <cellStyle name="Currency" xfId="2" builtinId="4"/>
    <cellStyle name="Good" xfId="4" builtinId="26"/>
    <cellStyle name="Neutral" xfId="5" builtinId="28"/>
    <cellStyle name="Normal" xfId="0" builtinId="0" customBuiltin="1"/>
    <cellStyle name="Normal 2" xfId="8" xr:uid="{624697CF-E3EA-406E-AF92-0AE01FA7E053}"/>
    <cellStyle name="Note" xfId="7" builtinId="10"/>
    <cellStyle name="Note 2" xfId="9" xr:uid="{36DD075C-A334-4D6B-88B5-FA19509F998B}"/>
    <cellStyle name="Output" xfId="6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175260</xdr:rowOff>
    </xdr:from>
    <xdr:to>
      <xdr:col>9</xdr:col>
      <xdr:colOff>1699260</xdr:colOff>
      <xdr:row>16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382CE5-D21F-4AB1-93EC-59906FC10CCD}"/>
            </a:ext>
          </a:extLst>
        </xdr:cNvPr>
        <xdr:cNvSpPr txBox="1"/>
      </xdr:nvSpPr>
      <xdr:spPr>
        <a:xfrm>
          <a:off x="13929360" y="906780"/>
          <a:ext cx="3169920" cy="2049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percentage of minorities required at each school does factor into the student's placement, and therefore differs in the optimal solution. If the schools only require 5% minorities, the total amount of miles is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6597.5.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When there are 11% minorities, the total distance traveled is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6801.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Oddly enough, the total amount of miles is lowest at 10%.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10</xdr:row>
      <xdr:rowOff>114300</xdr:rowOff>
    </xdr:from>
    <xdr:to>
      <xdr:col>10</xdr:col>
      <xdr:colOff>556260</xdr:colOff>
      <xdr:row>15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B1D42C-4F12-411D-B265-119DE228129B}"/>
            </a:ext>
          </a:extLst>
        </xdr:cNvPr>
        <xdr:cNvSpPr txBox="1"/>
      </xdr:nvSpPr>
      <xdr:spPr>
        <a:xfrm>
          <a:off x="5814060" y="1943100"/>
          <a:ext cx="185928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Because</a:t>
          </a:r>
          <a:r>
            <a:rPr lang="en-US" sz="1100" baseline="0"/>
            <a:t> set up costs are lower, we are able to meet demand while holding less in inventory.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oma\Downloads\benson-m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44"/>
      <sheetName val="6.43"/>
      <sheetName val="6.70"/>
      <sheetName val="5.44_STS"/>
    </sheetNames>
    <sheetDataSet>
      <sheetData sheetId="0">
        <row r="4">
          <cell r="B4">
            <v>130</v>
          </cell>
          <cell r="C4">
            <v>4</v>
          </cell>
        </row>
        <row r="5">
          <cell r="B5">
            <v>120</v>
          </cell>
          <cell r="C5">
            <v>15</v>
          </cell>
        </row>
        <row r="6">
          <cell r="B6">
            <v>110</v>
          </cell>
          <cell r="C6">
            <v>3</v>
          </cell>
        </row>
        <row r="7">
          <cell r="B7">
            <v>165</v>
          </cell>
          <cell r="C7">
            <v>4</v>
          </cell>
        </row>
        <row r="8">
          <cell r="B8">
            <v>110</v>
          </cell>
          <cell r="C8">
            <v>4</v>
          </cell>
        </row>
        <row r="9">
          <cell r="B9">
            <v>95</v>
          </cell>
          <cell r="C9">
            <v>7</v>
          </cell>
        </row>
        <row r="10">
          <cell r="B10">
            <v>250</v>
          </cell>
          <cell r="C10">
            <v>2</v>
          </cell>
        </row>
        <row r="11">
          <cell r="B11">
            <v>45</v>
          </cell>
          <cell r="C11">
            <v>25</v>
          </cell>
        </row>
        <row r="12">
          <cell r="B12">
            <v>65</v>
          </cell>
          <cell r="C12">
            <v>12</v>
          </cell>
        </row>
        <row r="13">
          <cell r="B13">
            <v>65</v>
          </cell>
          <cell r="C13">
            <v>12</v>
          </cell>
        </row>
        <row r="17">
          <cell r="B17">
            <v>450</v>
          </cell>
          <cell r="E17">
            <v>450</v>
          </cell>
          <cell r="F17">
            <v>0</v>
          </cell>
        </row>
        <row r="18">
          <cell r="B18">
            <v>450</v>
          </cell>
          <cell r="E18">
            <v>450</v>
          </cell>
          <cell r="F18">
            <v>0</v>
          </cell>
        </row>
        <row r="19">
          <cell r="B19">
            <v>375</v>
          </cell>
          <cell r="E19">
            <v>375</v>
          </cell>
          <cell r="F19">
            <v>0</v>
          </cell>
        </row>
        <row r="20">
          <cell r="B20">
            <v>300</v>
          </cell>
          <cell r="E20">
            <v>300</v>
          </cell>
          <cell r="F20">
            <v>0</v>
          </cell>
        </row>
        <row r="21">
          <cell r="B21">
            <v>225</v>
          </cell>
          <cell r="E21">
            <v>78</v>
          </cell>
          <cell r="F21">
            <v>147</v>
          </cell>
        </row>
        <row r="22">
          <cell r="B22">
            <v>150</v>
          </cell>
          <cell r="E22">
            <v>0</v>
          </cell>
          <cell r="F22">
            <v>150</v>
          </cell>
        </row>
        <row r="23">
          <cell r="B23">
            <v>150</v>
          </cell>
          <cell r="E23">
            <v>0</v>
          </cell>
          <cell r="F23">
            <v>150</v>
          </cell>
        </row>
        <row r="24">
          <cell r="B24">
            <v>900</v>
          </cell>
          <cell r="E24">
            <v>297</v>
          </cell>
          <cell r="F24">
            <v>603</v>
          </cell>
        </row>
        <row r="25">
          <cell r="B25">
            <v>450</v>
          </cell>
          <cell r="E25">
            <v>0</v>
          </cell>
          <cell r="F25">
            <v>450</v>
          </cell>
        </row>
        <row r="26">
          <cell r="B26">
            <v>450</v>
          </cell>
          <cell r="E26">
            <v>450</v>
          </cell>
          <cell r="F26">
            <v>0</v>
          </cell>
        </row>
        <row r="29">
          <cell r="E29">
            <v>1500</v>
          </cell>
          <cell r="F29">
            <v>1500</v>
          </cell>
        </row>
        <row r="31">
          <cell r="D31">
            <v>85</v>
          </cell>
        </row>
        <row r="32">
          <cell r="D32">
            <v>85</v>
          </cell>
        </row>
        <row r="33">
          <cell r="D33">
            <v>150</v>
          </cell>
        </row>
        <row r="34">
          <cell r="D34">
            <v>240</v>
          </cell>
        </row>
      </sheetData>
      <sheetData sheetId="1">
        <row r="5">
          <cell r="K5">
            <v>4</v>
          </cell>
        </row>
        <row r="6">
          <cell r="K6">
            <v>2</v>
          </cell>
        </row>
        <row r="7">
          <cell r="K7">
            <v>1</v>
          </cell>
        </row>
        <row r="8">
          <cell r="K8">
            <v>1.8</v>
          </cell>
        </row>
        <row r="9">
          <cell r="K9">
            <v>1.8</v>
          </cell>
        </row>
        <row r="10">
          <cell r="K10">
            <v>1.8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1</v>
          </cell>
          <cell r="K12">
            <v>5</v>
          </cell>
        </row>
        <row r="15">
          <cell r="D15">
            <v>1</v>
          </cell>
        </row>
      </sheetData>
      <sheetData sheetId="2">
        <row r="8">
          <cell r="B8">
            <v>4000</v>
          </cell>
          <cell r="C8">
            <v>3000</v>
          </cell>
        </row>
        <row r="9">
          <cell r="B9">
            <v>2000</v>
          </cell>
          <cell r="C9">
            <v>5000</v>
          </cell>
        </row>
        <row r="12">
          <cell r="E12">
            <v>0</v>
          </cell>
          <cell r="F12">
            <v>0</v>
          </cell>
        </row>
        <row r="13">
          <cell r="E13">
            <v>0</v>
          </cell>
          <cell r="F13">
            <v>0</v>
          </cell>
        </row>
        <row r="18">
          <cell r="E18">
            <v>10000</v>
          </cell>
          <cell r="F18">
            <v>0</v>
          </cell>
        </row>
        <row r="19">
          <cell r="E19">
            <v>0</v>
          </cell>
          <cell r="F19">
            <v>10000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"/>
  <sheetViews>
    <sheetView topLeftCell="A9" workbookViewId="0">
      <selection activeCell="D34" sqref="D34"/>
    </sheetView>
  </sheetViews>
  <sheetFormatPr defaultColWidth="9.109375" defaultRowHeight="14.4" x14ac:dyDescent="0.3"/>
  <cols>
    <col min="1" max="1" width="36.21875" style="2" bestFit="1" customWidth="1"/>
    <col min="2" max="2" width="12.109375" style="2" bestFit="1" customWidth="1"/>
    <col min="3" max="3" width="12.77734375" style="2" bestFit="1" customWidth="1"/>
    <col min="4" max="4" width="31.5546875" style="2" bestFit="1" customWidth="1"/>
    <col min="5" max="5" width="31.5546875" style="2" customWidth="1"/>
    <col min="6" max="6" width="30.109375" style="2" bestFit="1" customWidth="1"/>
    <col min="7" max="7" width="16.109375" style="2" bestFit="1" customWidth="1"/>
    <col min="8" max="8" width="32.33203125" style="2" bestFit="1" customWidth="1"/>
    <col min="9" max="9" width="21.77734375" style="2" bestFit="1" customWidth="1"/>
    <col min="10" max="10" width="30.21875" style="2" bestFit="1" customWidth="1"/>
    <col min="11" max="11" width="32.44140625" style="2" bestFit="1" customWidth="1"/>
    <col min="12" max="16384" width="9.109375" style="2"/>
  </cols>
  <sheetData>
    <row r="1" spans="1:10" x14ac:dyDescent="0.3">
      <c r="A1" s="1" t="s">
        <v>0</v>
      </c>
    </row>
    <row r="2" spans="1:10" x14ac:dyDescent="0.3">
      <c r="J2" s="9"/>
    </row>
    <row r="3" spans="1:10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17</v>
      </c>
      <c r="F3" s="3" t="s">
        <v>5</v>
      </c>
      <c r="G3" s="3" t="s">
        <v>6</v>
      </c>
      <c r="H3" s="3"/>
    </row>
    <row r="4" spans="1:10" x14ac:dyDescent="0.3">
      <c r="A4" s="2" t="s">
        <v>7</v>
      </c>
      <c r="B4" s="2">
        <v>450</v>
      </c>
      <c r="C4" s="4">
        <v>130000</v>
      </c>
      <c r="D4" s="5">
        <v>0.04</v>
      </c>
      <c r="E4" s="7">
        <f>ROUNDUP(D4*B4,0)</f>
        <v>18</v>
      </c>
      <c r="F4" s="6">
        <v>1</v>
      </c>
      <c r="G4" s="6">
        <v>6.5</v>
      </c>
    </row>
    <row r="5" spans="1:10" x14ac:dyDescent="0.3">
      <c r="A5" s="2" t="s">
        <v>8</v>
      </c>
      <c r="B5" s="2">
        <v>450</v>
      </c>
      <c r="C5" s="4">
        <v>120000</v>
      </c>
      <c r="D5" s="5">
        <v>0.15</v>
      </c>
      <c r="E5" s="7">
        <f t="shared" ref="E5:E13" si="0">ROUNDUP(D5*B5,0)</f>
        <v>68</v>
      </c>
      <c r="F5" s="6">
        <v>2</v>
      </c>
      <c r="G5" s="6">
        <v>5.5</v>
      </c>
    </row>
    <row r="6" spans="1:10" x14ac:dyDescent="0.3">
      <c r="A6" s="2" t="s">
        <v>9</v>
      </c>
      <c r="B6" s="2">
        <v>375</v>
      </c>
      <c r="C6" s="4">
        <v>110000</v>
      </c>
      <c r="D6" s="5">
        <v>0.03</v>
      </c>
      <c r="E6" s="7">
        <f t="shared" si="0"/>
        <v>12</v>
      </c>
      <c r="F6" s="6">
        <v>0.5</v>
      </c>
      <c r="G6" s="6">
        <v>6</v>
      </c>
    </row>
    <row r="7" spans="1:10" x14ac:dyDescent="0.3">
      <c r="A7" s="2" t="s">
        <v>10</v>
      </c>
      <c r="B7" s="2">
        <v>300</v>
      </c>
      <c r="C7" s="4">
        <v>165000</v>
      </c>
      <c r="D7" s="5">
        <v>0.04</v>
      </c>
      <c r="E7" s="7">
        <f t="shared" si="0"/>
        <v>12</v>
      </c>
      <c r="F7" s="6">
        <v>2.5</v>
      </c>
      <c r="G7" s="6">
        <v>6</v>
      </c>
      <c r="H7" s="8"/>
    </row>
    <row r="8" spans="1:10" x14ac:dyDescent="0.3">
      <c r="A8" s="2" t="s">
        <v>11</v>
      </c>
      <c r="B8" s="2">
        <v>225</v>
      </c>
      <c r="C8" s="4">
        <v>110000</v>
      </c>
      <c r="D8" s="5">
        <v>0.04</v>
      </c>
      <c r="E8" s="7">
        <f t="shared" si="0"/>
        <v>9</v>
      </c>
      <c r="F8" s="6">
        <v>2.5</v>
      </c>
      <c r="G8" s="6">
        <v>4.5</v>
      </c>
      <c r="H8" s="8"/>
    </row>
    <row r="9" spans="1:10" x14ac:dyDescent="0.3">
      <c r="A9" s="2" t="s">
        <v>12</v>
      </c>
      <c r="B9" s="2">
        <v>150</v>
      </c>
      <c r="C9" s="4">
        <v>95000</v>
      </c>
      <c r="D9" s="5">
        <v>7.0000000000000007E-2</v>
      </c>
      <c r="E9" s="7">
        <f t="shared" si="0"/>
        <v>11</v>
      </c>
      <c r="F9" s="6">
        <v>5.5</v>
      </c>
      <c r="G9" s="6">
        <v>1</v>
      </c>
      <c r="H9" s="8"/>
    </row>
    <row r="10" spans="1:10" x14ac:dyDescent="0.3">
      <c r="A10" s="2" t="s">
        <v>13</v>
      </c>
      <c r="B10" s="2">
        <v>150</v>
      </c>
      <c r="C10" s="4">
        <v>250000</v>
      </c>
      <c r="D10" s="5">
        <v>0.02</v>
      </c>
      <c r="E10" s="7">
        <f t="shared" si="0"/>
        <v>3</v>
      </c>
      <c r="F10" s="6">
        <v>5</v>
      </c>
      <c r="G10" s="6">
        <v>3.5</v>
      </c>
      <c r="H10" s="8"/>
    </row>
    <row r="11" spans="1:10" x14ac:dyDescent="0.3">
      <c r="A11" s="2" t="s">
        <v>14</v>
      </c>
      <c r="B11" s="2">
        <v>900</v>
      </c>
      <c r="C11" s="4">
        <v>45000</v>
      </c>
      <c r="D11" s="5">
        <v>0.25</v>
      </c>
      <c r="E11" s="7">
        <f t="shared" si="0"/>
        <v>225</v>
      </c>
      <c r="F11" s="6">
        <v>2</v>
      </c>
      <c r="G11" s="6">
        <v>2</v>
      </c>
      <c r="H11" s="8"/>
    </row>
    <row r="12" spans="1:10" x14ac:dyDescent="0.3">
      <c r="A12" s="2" t="s">
        <v>15</v>
      </c>
      <c r="B12" s="2">
        <v>450</v>
      </c>
      <c r="C12" s="4">
        <v>65000</v>
      </c>
      <c r="D12" s="5">
        <v>0.12</v>
      </c>
      <c r="E12" s="7">
        <f t="shared" si="0"/>
        <v>54</v>
      </c>
      <c r="F12" s="6">
        <v>3.5</v>
      </c>
      <c r="G12" s="6">
        <v>1</v>
      </c>
      <c r="H12" s="8"/>
    </row>
    <row r="13" spans="1:10" x14ac:dyDescent="0.3">
      <c r="A13" s="2" t="s">
        <v>16</v>
      </c>
      <c r="B13" s="2">
        <v>450</v>
      </c>
      <c r="C13" s="4">
        <v>65000</v>
      </c>
      <c r="D13" s="5">
        <v>0.12</v>
      </c>
      <c r="E13" s="7">
        <f t="shared" si="0"/>
        <v>54</v>
      </c>
      <c r="F13" s="6">
        <v>1</v>
      </c>
      <c r="G13" s="6">
        <v>7</v>
      </c>
      <c r="H13" s="8"/>
    </row>
    <row r="14" spans="1:10" x14ac:dyDescent="0.3">
      <c r="D14" s="5"/>
      <c r="E14" s="5"/>
    </row>
    <row r="15" spans="1:10" x14ac:dyDescent="0.3">
      <c r="A15" s="12" t="s">
        <v>55</v>
      </c>
      <c r="B15" s="12" t="s">
        <v>56</v>
      </c>
      <c r="C15" s="12" t="s">
        <v>57</v>
      </c>
      <c r="E15" s="12" t="s">
        <v>40</v>
      </c>
      <c r="G15" s="12" t="s">
        <v>58</v>
      </c>
    </row>
    <row r="16" spans="1:10" x14ac:dyDescent="0.3">
      <c r="A16" s="13" t="s">
        <v>7</v>
      </c>
      <c r="B16" s="18">
        <v>450</v>
      </c>
      <c r="C16" s="18">
        <v>0</v>
      </c>
      <c r="E16" s="2">
        <f t="shared" ref="E16:E25" si="1">SUM(B16:C16)</f>
        <v>450</v>
      </c>
      <c r="F16" s="13" t="s">
        <v>44</v>
      </c>
      <c r="G16" s="2">
        <v>450</v>
      </c>
    </row>
    <row r="17" spans="1:7" x14ac:dyDescent="0.3">
      <c r="A17" s="13" t="s">
        <v>8</v>
      </c>
      <c r="B17" s="18">
        <v>450</v>
      </c>
      <c r="C17" s="18">
        <v>0</v>
      </c>
      <c r="E17" s="13">
        <f t="shared" si="1"/>
        <v>450</v>
      </c>
      <c r="F17" s="13" t="s">
        <v>44</v>
      </c>
      <c r="G17" s="2">
        <v>450</v>
      </c>
    </row>
    <row r="18" spans="1:7" x14ac:dyDescent="0.3">
      <c r="A18" s="13" t="s">
        <v>9</v>
      </c>
      <c r="B18" s="18">
        <v>375</v>
      </c>
      <c r="C18" s="18">
        <v>0</v>
      </c>
      <c r="E18" s="13">
        <f t="shared" si="1"/>
        <v>375</v>
      </c>
      <c r="F18" s="13" t="s">
        <v>44</v>
      </c>
      <c r="G18" s="2">
        <v>375</v>
      </c>
    </row>
    <row r="19" spans="1:7" x14ac:dyDescent="0.3">
      <c r="A19" s="13" t="s">
        <v>10</v>
      </c>
      <c r="B19" s="18">
        <v>197</v>
      </c>
      <c r="C19" s="18">
        <v>103</v>
      </c>
      <c r="E19" s="13">
        <f t="shared" si="1"/>
        <v>300</v>
      </c>
      <c r="F19" s="13" t="s">
        <v>44</v>
      </c>
      <c r="G19" s="2">
        <v>300</v>
      </c>
    </row>
    <row r="20" spans="1:7" x14ac:dyDescent="0.3">
      <c r="A20" s="13" t="s">
        <v>11</v>
      </c>
      <c r="B20" s="18">
        <v>219</v>
      </c>
      <c r="C20" s="18">
        <v>6</v>
      </c>
      <c r="E20" s="13">
        <f t="shared" si="1"/>
        <v>225</v>
      </c>
      <c r="F20" s="13" t="s">
        <v>44</v>
      </c>
      <c r="G20" s="2">
        <v>225</v>
      </c>
    </row>
    <row r="21" spans="1:7" x14ac:dyDescent="0.3">
      <c r="A21" s="13" t="s">
        <v>12</v>
      </c>
      <c r="B21" s="18">
        <v>0</v>
      </c>
      <c r="C21" s="18">
        <v>150</v>
      </c>
      <c r="E21" s="13">
        <f t="shared" si="1"/>
        <v>150</v>
      </c>
      <c r="F21" s="13" t="s">
        <v>44</v>
      </c>
      <c r="G21" s="2">
        <v>150</v>
      </c>
    </row>
    <row r="22" spans="1:7" x14ac:dyDescent="0.3">
      <c r="A22" s="13" t="s">
        <v>13</v>
      </c>
      <c r="B22" s="18">
        <v>0</v>
      </c>
      <c r="C22" s="18">
        <v>150</v>
      </c>
      <c r="E22" s="13">
        <f t="shared" si="1"/>
        <v>150</v>
      </c>
      <c r="F22" s="13" t="s">
        <v>44</v>
      </c>
      <c r="G22" s="2">
        <v>150</v>
      </c>
    </row>
    <row r="23" spans="1:7" x14ac:dyDescent="0.3">
      <c r="A23" s="13" t="s">
        <v>14</v>
      </c>
      <c r="B23" s="18">
        <v>259</v>
      </c>
      <c r="C23" s="18">
        <v>641</v>
      </c>
      <c r="E23" s="13">
        <f t="shared" si="1"/>
        <v>900</v>
      </c>
      <c r="F23" s="13" t="s">
        <v>44</v>
      </c>
      <c r="G23" s="2">
        <v>900</v>
      </c>
    </row>
    <row r="24" spans="1:7" x14ac:dyDescent="0.3">
      <c r="A24" s="13" t="s">
        <v>15</v>
      </c>
      <c r="B24" s="18">
        <v>0</v>
      </c>
      <c r="C24" s="18">
        <v>450</v>
      </c>
      <c r="E24" s="13">
        <f t="shared" si="1"/>
        <v>450</v>
      </c>
      <c r="F24" s="13" t="s">
        <v>44</v>
      </c>
      <c r="G24" s="2">
        <v>450</v>
      </c>
    </row>
    <row r="25" spans="1:7" x14ac:dyDescent="0.3">
      <c r="A25" s="13" t="s">
        <v>16</v>
      </c>
      <c r="B25" s="18">
        <v>450</v>
      </c>
      <c r="C25" s="18">
        <v>0</v>
      </c>
      <c r="E25" s="13">
        <f t="shared" si="1"/>
        <v>450</v>
      </c>
      <c r="F25" s="13" t="s">
        <v>44</v>
      </c>
      <c r="G25" s="2">
        <v>450</v>
      </c>
    </row>
    <row r="26" spans="1:7" x14ac:dyDescent="0.3">
      <c r="A26" s="12" t="s">
        <v>59</v>
      </c>
      <c r="B26" s="2">
        <f>SUM(B16:B25)</f>
        <v>2400</v>
      </c>
      <c r="C26" s="13">
        <f>SUM(C16:C25)</f>
        <v>1500</v>
      </c>
      <c r="D26" s="2" t="s">
        <v>60</v>
      </c>
      <c r="E26" s="21">
        <f>SUMPRODUCT(C16:C25,C4:C13)</f>
        <v>127500000</v>
      </c>
      <c r="F26" s="8" t="s">
        <v>39</v>
      </c>
      <c r="G26" s="2">
        <f>85000*C26</f>
        <v>127500000</v>
      </c>
    </row>
    <row r="27" spans="1:7" x14ac:dyDescent="0.3">
      <c r="B27" s="2" t="s">
        <v>39</v>
      </c>
      <c r="C27" s="2" t="s">
        <v>39</v>
      </c>
      <c r="D27" s="2" t="s">
        <v>61</v>
      </c>
      <c r="E27" s="21">
        <f>SUMPRODUCT(B16:B25,C4:C13)</f>
        <v>251250000</v>
      </c>
      <c r="F27" s="8" t="s">
        <v>39</v>
      </c>
      <c r="G27" s="2">
        <f>85000*B26</f>
        <v>204000000</v>
      </c>
    </row>
    <row r="28" spans="1:7" x14ac:dyDescent="0.3">
      <c r="B28" s="19">
        <v>1500</v>
      </c>
      <c r="C28" s="19">
        <v>1500</v>
      </c>
      <c r="D28" s="2" t="s">
        <v>62</v>
      </c>
      <c r="E28" s="2">
        <f>SUMPRODUCT(C16:C25,D4:D13)</f>
        <v>232.11</v>
      </c>
      <c r="F28" s="8" t="s">
        <v>39</v>
      </c>
      <c r="G28" s="13">
        <f>0.05*C26</f>
        <v>75</v>
      </c>
    </row>
    <row r="29" spans="1:7" x14ac:dyDescent="0.3">
      <c r="D29" s="20" t="s">
        <v>63</v>
      </c>
      <c r="E29" s="2">
        <f>SUMPRODUCT(B16:B25,D4:D13)</f>
        <v>232.14</v>
      </c>
      <c r="F29" s="8" t="s">
        <v>39</v>
      </c>
      <c r="G29" s="13">
        <f>0.05*B26</f>
        <v>120</v>
      </c>
    </row>
    <row r="32" spans="1:7" x14ac:dyDescent="0.3">
      <c r="B32" s="12" t="s">
        <v>18</v>
      </c>
      <c r="C32" s="10">
        <f>SUMPRODUCT(B16:C25,F4:G13)</f>
        <v>6597.5</v>
      </c>
    </row>
    <row r="34" spans="4:5" x14ac:dyDescent="0.3">
      <c r="D34" s="2">
        <v>6801</v>
      </c>
      <c r="E34" s="2">
        <v>6606.5</v>
      </c>
    </row>
    <row r="35" spans="4:5" x14ac:dyDescent="0.3">
      <c r="D35" s="2">
        <v>6597.5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AC9C-7D57-4100-9F93-A80F547EDBCA}">
  <dimension ref="A1:H23"/>
  <sheetViews>
    <sheetView workbookViewId="0">
      <selection activeCell="B23" sqref="B23"/>
    </sheetView>
  </sheetViews>
  <sheetFormatPr defaultRowHeight="14.4" x14ac:dyDescent="0.3"/>
  <cols>
    <col min="1" max="1" width="22.21875" bestFit="1" customWidth="1"/>
  </cols>
  <sheetData>
    <row r="1" spans="1:8" x14ac:dyDescent="0.3">
      <c r="A1" s="12" t="s">
        <v>19</v>
      </c>
      <c r="B1" s="11"/>
      <c r="C1" s="11"/>
      <c r="D1" s="11"/>
      <c r="E1" s="11"/>
      <c r="F1" s="11"/>
      <c r="G1" s="11"/>
      <c r="H1" s="11"/>
    </row>
    <row r="3" spans="1:8" x14ac:dyDescent="0.3">
      <c r="A3" s="11" t="s">
        <v>20</v>
      </c>
      <c r="B3" s="11"/>
      <c r="C3" s="11"/>
      <c r="D3" s="11"/>
      <c r="E3" s="11"/>
      <c r="F3" s="11"/>
      <c r="G3" s="11"/>
      <c r="H3" s="11"/>
    </row>
    <row r="4" spans="1:8" x14ac:dyDescent="0.3">
      <c r="A4" s="11"/>
      <c r="B4" s="14" t="s">
        <v>21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27</v>
      </c>
    </row>
    <row r="5" spans="1:8" x14ac:dyDescent="0.3">
      <c r="A5" s="13" t="s">
        <v>28</v>
      </c>
      <c r="B5" s="15">
        <v>1</v>
      </c>
      <c r="C5" s="15">
        <v>0</v>
      </c>
      <c r="D5" s="15">
        <v>1</v>
      </c>
      <c r="E5" s="15">
        <v>0</v>
      </c>
      <c r="F5" s="15">
        <v>1</v>
      </c>
      <c r="G5" s="15">
        <v>0</v>
      </c>
      <c r="H5" s="15">
        <v>1</v>
      </c>
    </row>
    <row r="6" spans="1:8" x14ac:dyDescent="0.3">
      <c r="A6" s="13" t="s">
        <v>29</v>
      </c>
      <c r="B6" s="15">
        <v>0</v>
      </c>
      <c r="C6" s="15">
        <v>0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</row>
    <row r="7" spans="1:8" x14ac:dyDescent="0.3">
      <c r="A7" s="13" t="s">
        <v>30</v>
      </c>
      <c r="B7" s="15">
        <v>0</v>
      </c>
      <c r="C7" s="15">
        <v>1</v>
      </c>
      <c r="D7" s="15">
        <v>0</v>
      </c>
      <c r="E7" s="15">
        <v>1</v>
      </c>
      <c r="F7" s="15">
        <v>0</v>
      </c>
      <c r="G7" s="15">
        <v>1</v>
      </c>
      <c r="H7" s="15">
        <v>0</v>
      </c>
    </row>
    <row r="8" spans="1:8" x14ac:dyDescent="0.3">
      <c r="A8" s="13" t="s">
        <v>31</v>
      </c>
      <c r="B8" s="15">
        <v>3</v>
      </c>
      <c r="C8" s="15">
        <v>2</v>
      </c>
      <c r="D8" s="15">
        <v>2</v>
      </c>
      <c r="E8" s="15">
        <v>1</v>
      </c>
      <c r="F8" s="15">
        <v>1</v>
      </c>
      <c r="G8" s="15">
        <v>3</v>
      </c>
      <c r="H8" s="15">
        <v>3</v>
      </c>
    </row>
    <row r="9" spans="1:8" x14ac:dyDescent="0.3">
      <c r="A9" s="13" t="s">
        <v>32</v>
      </c>
      <c r="B9" s="15">
        <v>3</v>
      </c>
      <c r="C9" s="15">
        <v>1</v>
      </c>
      <c r="D9" s="15">
        <v>3</v>
      </c>
      <c r="E9" s="15">
        <v>3</v>
      </c>
      <c r="F9" s="15">
        <v>3</v>
      </c>
      <c r="G9" s="15">
        <v>1</v>
      </c>
      <c r="H9" s="15">
        <v>2</v>
      </c>
    </row>
    <row r="10" spans="1:8" x14ac:dyDescent="0.3">
      <c r="A10" s="13" t="s">
        <v>33</v>
      </c>
      <c r="B10" s="15">
        <v>1</v>
      </c>
      <c r="C10" s="15">
        <v>3</v>
      </c>
      <c r="D10" s="15">
        <v>2</v>
      </c>
      <c r="E10" s="15">
        <v>3</v>
      </c>
      <c r="F10" s="15">
        <v>1</v>
      </c>
      <c r="G10" s="15">
        <v>2</v>
      </c>
      <c r="H10" s="15">
        <v>2</v>
      </c>
    </row>
    <row r="11" spans="1:8" x14ac:dyDescent="0.3">
      <c r="A11" s="13" t="s">
        <v>34</v>
      </c>
      <c r="B11" s="15">
        <v>3</v>
      </c>
      <c r="C11" s="15">
        <v>2</v>
      </c>
      <c r="D11" s="15">
        <v>2</v>
      </c>
      <c r="E11" s="15">
        <v>1</v>
      </c>
      <c r="F11" s="15">
        <v>2</v>
      </c>
      <c r="G11" s="15">
        <v>3</v>
      </c>
      <c r="H11" s="15">
        <v>1</v>
      </c>
    </row>
    <row r="12" spans="1:8" x14ac:dyDescent="0.3">
      <c r="A12" s="12" t="s">
        <v>35</v>
      </c>
      <c r="B12" s="10">
        <v>1</v>
      </c>
      <c r="C12" s="10">
        <v>1</v>
      </c>
      <c r="D12" s="10">
        <v>1</v>
      </c>
      <c r="E12" s="10">
        <v>0</v>
      </c>
      <c r="F12" s="10">
        <v>1</v>
      </c>
      <c r="G12" s="10">
        <v>0</v>
      </c>
      <c r="H12" s="10">
        <v>1</v>
      </c>
    </row>
    <row r="13" spans="1:8" s="11" customFormat="1" x14ac:dyDescent="0.3">
      <c r="A13" s="12"/>
      <c r="B13" s="10"/>
      <c r="C13" s="10"/>
      <c r="D13" s="10"/>
      <c r="E13" s="10"/>
      <c r="F13" s="10"/>
      <c r="G13" s="10"/>
      <c r="H13" s="10"/>
    </row>
    <row r="14" spans="1:8" x14ac:dyDescent="0.3">
      <c r="A14" s="12" t="s">
        <v>40</v>
      </c>
    </row>
    <row r="15" spans="1:8" x14ac:dyDescent="0.3">
      <c r="A15" t="s">
        <v>36</v>
      </c>
      <c r="B15">
        <f>SUMPRODUCT(B5:H5,$B$12:$H$12)</f>
        <v>4</v>
      </c>
      <c r="C15" t="s">
        <v>39</v>
      </c>
      <c r="D15">
        <v>4</v>
      </c>
    </row>
    <row r="16" spans="1:8" x14ac:dyDescent="0.3">
      <c r="A16" t="s">
        <v>37</v>
      </c>
      <c r="B16" s="11">
        <f t="shared" ref="B16:B17" si="0">SUMPRODUCT(B6:H6,$B$12:$H$12)</f>
        <v>3</v>
      </c>
      <c r="C16" s="11" t="s">
        <v>39</v>
      </c>
      <c r="D16">
        <v>2</v>
      </c>
    </row>
    <row r="17" spans="1:4" x14ac:dyDescent="0.3">
      <c r="A17" t="s">
        <v>38</v>
      </c>
      <c r="B17" s="11">
        <f t="shared" si="0"/>
        <v>1</v>
      </c>
      <c r="C17" s="11" t="s">
        <v>39</v>
      </c>
      <c r="D17">
        <v>1</v>
      </c>
    </row>
    <row r="18" spans="1:4" x14ac:dyDescent="0.3">
      <c r="A18" t="s">
        <v>41</v>
      </c>
      <c r="B18">
        <f>SUMPRODUCT(B8:H8,$B$12:$H$12)/5</f>
        <v>2.2000000000000002</v>
      </c>
      <c r="C18" s="16" t="s">
        <v>39</v>
      </c>
      <c r="D18">
        <v>1.8</v>
      </c>
    </row>
    <row r="19" spans="1:4" x14ac:dyDescent="0.3">
      <c r="A19" t="s">
        <v>32</v>
      </c>
      <c r="B19" s="11">
        <f t="shared" ref="B19:B20" si="1">SUMPRODUCT(B9:H9,$B$12:$H$12)/5</f>
        <v>2.4</v>
      </c>
      <c r="C19" s="16" t="s">
        <v>39</v>
      </c>
      <c r="D19">
        <v>1.8</v>
      </c>
    </row>
    <row r="20" spans="1:4" x14ac:dyDescent="0.3">
      <c r="A20" t="s">
        <v>33</v>
      </c>
      <c r="B20" s="11">
        <f t="shared" si="1"/>
        <v>1.8</v>
      </c>
      <c r="C20" s="16" t="s">
        <v>39</v>
      </c>
      <c r="D20">
        <v>1.8</v>
      </c>
    </row>
    <row r="21" spans="1:4" x14ac:dyDescent="0.3">
      <c r="A21" t="s">
        <v>42</v>
      </c>
      <c r="B21">
        <f>SUM(C12:D12)</f>
        <v>2</v>
      </c>
      <c r="C21" s="16" t="s">
        <v>39</v>
      </c>
      <c r="D21">
        <v>1</v>
      </c>
    </row>
    <row r="22" spans="1:4" x14ac:dyDescent="0.3">
      <c r="A22" t="s">
        <v>43</v>
      </c>
      <c r="B22">
        <f>SUM(B12:H12)</f>
        <v>5</v>
      </c>
      <c r="C22" s="16" t="s">
        <v>44</v>
      </c>
      <c r="D22">
        <v>5</v>
      </c>
    </row>
    <row r="23" spans="1:4" x14ac:dyDescent="0.3">
      <c r="A23" t="s">
        <v>45</v>
      </c>
      <c r="B23">
        <f>SUMPRODUCT(B12:H12,B11:H11)</f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399F-1618-4B9B-B33E-01E693F88766}">
  <dimension ref="A1:J22"/>
  <sheetViews>
    <sheetView workbookViewId="0">
      <selection activeCell="C15" sqref="C15"/>
    </sheetView>
  </sheetViews>
  <sheetFormatPr defaultRowHeight="14.4" x14ac:dyDescent="0.3"/>
  <cols>
    <col min="1" max="1" width="14.6640625" bestFit="1" customWidth="1"/>
    <col min="2" max="2" width="16.77734375" style="11" bestFit="1" customWidth="1"/>
    <col min="3" max="3" width="16.77734375" bestFit="1" customWidth="1"/>
    <col min="4" max="4" width="27.33203125" bestFit="1" customWidth="1"/>
    <col min="5" max="5" width="25.5546875" style="11" bestFit="1" customWidth="1"/>
    <col min="6" max="6" width="30.44140625" style="11" bestFit="1" customWidth="1"/>
    <col min="7" max="7" width="13.6640625" bestFit="1" customWidth="1"/>
    <col min="8" max="8" width="27.6640625" bestFit="1" customWidth="1"/>
  </cols>
  <sheetData>
    <row r="1" spans="1:10" x14ac:dyDescent="0.3">
      <c r="A1" s="20"/>
      <c r="B1" s="25" t="s">
        <v>64</v>
      </c>
      <c r="C1" s="25" t="s">
        <v>65</v>
      </c>
      <c r="D1" s="25" t="s">
        <v>66</v>
      </c>
      <c r="E1" s="25" t="s">
        <v>49</v>
      </c>
      <c r="F1" s="39" t="s">
        <v>67</v>
      </c>
      <c r="G1" s="39" t="s">
        <v>68</v>
      </c>
      <c r="H1" s="28"/>
      <c r="I1" s="23"/>
      <c r="J1" s="16"/>
    </row>
    <row r="2" spans="1:10" x14ac:dyDescent="0.3">
      <c r="A2" s="20" t="s">
        <v>46</v>
      </c>
      <c r="B2" s="46">
        <v>250</v>
      </c>
      <c r="C2" s="46">
        <v>5000</v>
      </c>
      <c r="D2" s="43">
        <v>800</v>
      </c>
      <c r="E2" s="43">
        <f>300*F2</f>
        <v>0</v>
      </c>
      <c r="F2" s="44">
        <v>0</v>
      </c>
      <c r="G2" s="44">
        <v>800</v>
      </c>
      <c r="H2" s="28"/>
      <c r="I2" s="24"/>
      <c r="J2" s="16"/>
    </row>
    <row r="3" spans="1:10" x14ac:dyDescent="0.3">
      <c r="A3" s="20" t="s">
        <v>47</v>
      </c>
      <c r="B3" s="47">
        <v>300</v>
      </c>
      <c r="C3" s="47">
        <v>4000</v>
      </c>
      <c r="D3" s="34">
        <v>600</v>
      </c>
      <c r="E3" s="43">
        <f t="shared" ref="E3:E4" si="0">300*F3</f>
        <v>0</v>
      </c>
      <c r="F3" s="34">
        <v>0</v>
      </c>
      <c r="G3" s="45">
        <v>400</v>
      </c>
      <c r="H3" s="28"/>
      <c r="I3" s="24"/>
      <c r="J3" s="16"/>
    </row>
    <row r="4" spans="1:10" x14ac:dyDescent="0.3">
      <c r="A4" s="20" t="s">
        <v>48</v>
      </c>
      <c r="B4" s="47">
        <v>350</v>
      </c>
      <c r="C4" s="48">
        <v>6000</v>
      </c>
      <c r="D4" s="49">
        <v>400</v>
      </c>
      <c r="E4" s="43">
        <f t="shared" si="0"/>
        <v>0</v>
      </c>
      <c r="F4" s="33">
        <v>0</v>
      </c>
      <c r="G4" s="45">
        <v>0</v>
      </c>
      <c r="H4" s="35"/>
      <c r="I4" s="24"/>
      <c r="J4" s="16"/>
    </row>
    <row r="5" spans="1:10" s="11" customFormat="1" x14ac:dyDescent="0.3">
      <c r="A5" s="20"/>
      <c r="B5" s="16"/>
      <c r="C5" s="29"/>
      <c r="D5" s="29"/>
      <c r="E5" s="30"/>
      <c r="F5" s="40" t="s">
        <v>69</v>
      </c>
      <c r="G5" s="35">
        <f>SUM(G2:G4)</f>
        <v>1200</v>
      </c>
      <c r="H5" s="35"/>
      <c r="I5" s="24"/>
      <c r="J5" s="16"/>
    </row>
    <row r="6" spans="1:10" x14ac:dyDescent="0.3">
      <c r="A6" s="20"/>
      <c r="B6" s="16"/>
      <c r="C6" s="29"/>
      <c r="D6" s="29"/>
      <c r="E6" s="30"/>
      <c r="F6" s="30"/>
      <c r="G6" s="41" t="s">
        <v>44</v>
      </c>
      <c r="H6" s="35"/>
      <c r="I6" s="26"/>
      <c r="J6" s="16"/>
    </row>
    <row r="7" spans="1:10" x14ac:dyDescent="0.3">
      <c r="A7" s="20"/>
      <c r="B7" s="16"/>
      <c r="C7" s="16"/>
      <c r="D7" s="16"/>
      <c r="E7" s="16"/>
      <c r="F7" s="25" t="s">
        <v>70</v>
      </c>
      <c r="G7" s="25">
        <v>1200</v>
      </c>
      <c r="H7" s="35"/>
      <c r="I7" s="27"/>
      <c r="J7" s="16"/>
    </row>
    <row r="8" spans="1:10" x14ac:dyDescent="0.3">
      <c r="A8" s="31"/>
      <c r="B8" s="16"/>
      <c r="C8" s="16"/>
      <c r="D8" s="16"/>
      <c r="E8" s="16"/>
      <c r="F8" s="16" t="s">
        <v>71</v>
      </c>
      <c r="G8" s="50">
        <f>SUMPRODUCT(G2:G4,B2:B4)+SUMPRODUCT(F2:F4,C2:C4)</f>
        <v>320000</v>
      </c>
      <c r="H8" s="16"/>
      <c r="I8" s="16"/>
      <c r="J8" s="16"/>
    </row>
    <row r="9" spans="1:10" x14ac:dyDescent="0.3">
      <c r="H9" s="22"/>
      <c r="I9" s="16"/>
      <c r="J9" s="16"/>
    </row>
    <row r="10" spans="1:10" x14ac:dyDescent="0.3">
      <c r="A10" s="20"/>
      <c r="B10" s="37"/>
      <c r="C10" s="38"/>
      <c r="D10" s="16"/>
      <c r="E10" s="16"/>
      <c r="F10" s="36"/>
      <c r="G10" s="36"/>
      <c r="H10" s="36"/>
      <c r="I10" s="16"/>
      <c r="J10" s="16"/>
    </row>
    <row r="11" spans="1:10" x14ac:dyDescent="0.3">
      <c r="A11" s="28"/>
      <c r="B11" s="28"/>
      <c r="C11" s="28"/>
      <c r="D11" s="20"/>
      <c r="E11" s="20"/>
      <c r="F11" s="20"/>
      <c r="G11" s="20"/>
      <c r="H11" s="42"/>
      <c r="I11" s="16"/>
      <c r="J11" s="16"/>
    </row>
    <row r="12" spans="1:10" x14ac:dyDescent="0.3">
      <c r="A12" s="28"/>
      <c r="B12" s="28"/>
      <c r="C12" s="28"/>
      <c r="D12" s="20"/>
      <c r="E12" s="20"/>
      <c r="F12" s="20"/>
      <c r="G12" s="20"/>
      <c r="H12" s="20"/>
      <c r="I12" s="16"/>
      <c r="J12" s="16"/>
    </row>
    <row r="13" spans="1:10" x14ac:dyDescent="0.3">
      <c r="A13" s="20"/>
      <c r="B13" s="20"/>
      <c r="C13" s="20"/>
      <c r="D13" s="20"/>
      <c r="E13" s="20"/>
      <c r="F13" s="20"/>
      <c r="G13" s="20"/>
      <c r="H13" s="20"/>
      <c r="I13" s="16"/>
      <c r="J13" s="16"/>
    </row>
    <row r="14" spans="1:10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</row>
    <row r="15" spans="1:10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spans="1:10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</row>
    <row r="17" spans="1:10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</row>
    <row r="18" spans="1:10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</row>
    <row r="19" spans="1:10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</row>
    <row r="20" spans="1:10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</row>
    <row r="21" spans="1:10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</row>
    <row r="22" spans="1:10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5D69-5587-4EAE-A1F6-927AED9BE6F1}">
  <dimension ref="A1:H37"/>
  <sheetViews>
    <sheetView topLeftCell="A2" workbookViewId="0">
      <selection activeCell="B29" sqref="B29"/>
    </sheetView>
  </sheetViews>
  <sheetFormatPr defaultRowHeight="14.4" x14ac:dyDescent="0.3"/>
  <cols>
    <col min="1" max="1" width="17.109375" bestFit="1" customWidth="1"/>
    <col min="2" max="2" width="12.33203125" bestFit="1" customWidth="1"/>
    <col min="3" max="3" width="11" bestFit="1" customWidth="1"/>
    <col min="4" max="4" width="10" bestFit="1" customWidth="1"/>
  </cols>
  <sheetData>
    <row r="1" spans="1:8" x14ac:dyDescent="0.3">
      <c r="A1" s="16"/>
      <c r="B1" s="16"/>
      <c r="C1" s="16"/>
      <c r="D1" s="16"/>
      <c r="E1" s="16"/>
      <c r="F1" s="16"/>
    </row>
    <row r="2" spans="1:8" x14ac:dyDescent="0.3">
      <c r="A2" s="25" t="s">
        <v>72</v>
      </c>
      <c r="B2" s="16"/>
      <c r="C2" s="16"/>
      <c r="D2" s="16"/>
      <c r="E2" s="16"/>
      <c r="F2" s="25" t="s">
        <v>73</v>
      </c>
    </row>
    <row r="3" spans="1:8" x14ac:dyDescent="0.3">
      <c r="A3" s="16"/>
      <c r="B3" s="24" t="s">
        <v>52</v>
      </c>
      <c r="C3" s="16" t="s">
        <v>51</v>
      </c>
      <c r="D3" s="16"/>
      <c r="E3" s="16"/>
      <c r="F3" s="16"/>
      <c r="G3" s="24" t="s">
        <v>52</v>
      </c>
      <c r="H3" s="16" t="s">
        <v>51</v>
      </c>
    </row>
    <row r="4" spans="1:8" x14ac:dyDescent="0.3">
      <c r="A4" s="20" t="s">
        <v>53</v>
      </c>
      <c r="B4" s="17">
        <v>8000</v>
      </c>
      <c r="C4" s="17">
        <v>6000</v>
      </c>
      <c r="D4" s="16"/>
      <c r="E4" s="16"/>
      <c r="F4" s="20" t="s">
        <v>53</v>
      </c>
      <c r="G4" s="51">
        <v>4000</v>
      </c>
      <c r="H4" s="51">
        <v>3000</v>
      </c>
    </row>
    <row r="5" spans="1:8" x14ac:dyDescent="0.3">
      <c r="A5" s="16" t="s">
        <v>54</v>
      </c>
      <c r="B5" s="17">
        <v>8000</v>
      </c>
      <c r="C5" s="17">
        <v>6000</v>
      </c>
      <c r="D5" s="16"/>
      <c r="E5" s="16"/>
      <c r="F5" s="16" t="s">
        <v>54</v>
      </c>
      <c r="G5" s="51">
        <v>2000</v>
      </c>
      <c r="H5" s="51">
        <v>5000</v>
      </c>
    </row>
    <row r="6" spans="1:8" x14ac:dyDescent="0.3">
      <c r="A6" s="25"/>
      <c r="B6" s="16"/>
      <c r="C6" s="16"/>
      <c r="D6" s="16"/>
      <c r="E6" s="16"/>
      <c r="F6" s="16"/>
      <c r="H6" s="11"/>
    </row>
    <row r="7" spans="1:8" x14ac:dyDescent="0.3">
      <c r="A7" s="25" t="s">
        <v>74</v>
      </c>
      <c r="B7" s="16"/>
      <c r="C7" s="16"/>
      <c r="D7" s="25"/>
      <c r="E7" s="16"/>
      <c r="F7" s="16"/>
      <c r="H7" s="11"/>
    </row>
    <row r="8" spans="1:8" x14ac:dyDescent="0.3">
      <c r="A8" s="16"/>
      <c r="B8" s="24" t="s">
        <v>52</v>
      </c>
      <c r="C8" s="16" t="s">
        <v>51</v>
      </c>
      <c r="D8" s="16"/>
      <c r="E8" s="16"/>
      <c r="F8" s="16"/>
    </row>
    <row r="9" spans="1:8" x14ac:dyDescent="0.3">
      <c r="A9" s="20" t="s">
        <v>53</v>
      </c>
      <c r="B9" s="54">
        <f>B17-G4</f>
        <v>5000</v>
      </c>
      <c r="C9" s="54">
        <f>B9+C17-H4</f>
        <v>2000</v>
      </c>
      <c r="D9" s="16"/>
      <c r="E9" s="16"/>
      <c r="F9" s="16"/>
    </row>
    <row r="10" spans="1:8" x14ac:dyDescent="0.3">
      <c r="A10" s="16" t="s">
        <v>54</v>
      </c>
      <c r="B10" s="54">
        <f>C9+B18-G5</f>
        <v>0</v>
      </c>
      <c r="C10" s="54">
        <f>B10+C18-H5</f>
        <v>0</v>
      </c>
      <c r="D10" s="16"/>
      <c r="E10" s="16"/>
      <c r="F10" s="16"/>
    </row>
    <row r="11" spans="1:8" x14ac:dyDescent="0.3">
      <c r="A11" s="25"/>
      <c r="B11" s="16"/>
      <c r="C11" s="16"/>
      <c r="D11" s="16"/>
      <c r="E11" s="16"/>
      <c r="F11" s="16"/>
    </row>
    <row r="12" spans="1:8" x14ac:dyDescent="0.3">
      <c r="A12" s="16"/>
      <c r="B12" s="16"/>
      <c r="C12" s="16"/>
      <c r="D12" s="25"/>
      <c r="E12" s="16"/>
      <c r="F12" s="16"/>
    </row>
    <row r="13" spans="1:8" x14ac:dyDescent="0.3">
      <c r="A13" s="25" t="s">
        <v>75</v>
      </c>
      <c r="B13" s="16"/>
      <c r="C13" s="16"/>
      <c r="D13" s="16"/>
      <c r="E13" s="16"/>
      <c r="F13" s="16"/>
    </row>
    <row r="14" spans="1:8" x14ac:dyDescent="0.3">
      <c r="A14" s="16"/>
      <c r="B14" s="20" t="s">
        <v>52</v>
      </c>
      <c r="C14" s="16" t="s">
        <v>51</v>
      </c>
      <c r="D14" s="16"/>
      <c r="E14" s="16"/>
      <c r="F14" s="16"/>
    </row>
    <row r="15" spans="1:8" x14ac:dyDescent="0.3">
      <c r="A15" s="16" t="s">
        <v>76</v>
      </c>
      <c r="B15" s="53">
        <v>1</v>
      </c>
      <c r="C15" s="53">
        <v>0</v>
      </c>
      <c r="D15" s="16"/>
      <c r="E15" s="16"/>
      <c r="F15" s="16"/>
    </row>
    <row r="16" spans="1:8" x14ac:dyDescent="0.3">
      <c r="A16" s="16" t="s">
        <v>77</v>
      </c>
      <c r="B16" s="53">
        <v>0</v>
      </c>
      <c r="C16" s="53">
        <v>1</v>
      </c>
      <c r="D16" s="16"/>
      <c r="E16" s="16"/>
      <c r="F16" s="16"/>
    </row>
    <row r="17" spans="1:6" x14ac:dyDescent="0.3">
      <c r="A17" s="16" t="s">
        <v>78</v>
      </c>
      <c r="B17" s="53">
        <v>9000</v>
      </c>
      <c r="C17" s="53">
        <v>0</v>
      </c>
      <c r="D17" s="20" t="s">
        <v>50</v>
      </c>
      <c r="E17" s="34">
        <f>10000*B15</f>
        <v>10000</v>
      </c>
      <c r="F17" s="34">
        <f>10000*C15</f>
        <v>0</v>
      </c>
    </row>
    <row r="18" spans="1:6" x14ac:dyDescent="0.3">
      <c r="A18" s="16" t="s">
        <v>79</v>
      </c>
      <c r="B18" s="53">
        <v>0</v>
      </c>
      <c r="C18" s="53">
        <v>5000</v>
      </c>
      <c r="D18" s="52" t="s">
        <v>50</v>
      </c>
      <c r="E18" s="34">
        <f>10000*B16</f>
        <v>0</v>
      </c>
      <c r="F18" s="34">
        <f>10000*C16</f>
        <v>10000</v>
      </c>
    </row>
    <row r="19" spans="1:6" x14ac:dyDescent="0.3">
      <c r="A19" s="16"/>
      <c r="B19" s="24"/>
      <c r="C19" s="24"/>
      <c r="D19" s="24"/>
      <c r="E19" s="16"/>
      <c r="F19" s="16"/>
    </row>
    <row r="20" spans="1:6" x14ac:dyDescent="0.3">
      <c r="A20" s="16"/>
      <c r="B20" s="16"/>
      <c r="C20" s="16"/>
      <c r="D20" s="24"/>
      <c r="E20" s="16"/>
      <c r="F20" s="16"/>
    </row>
    <row r="21" spans="1:6" x14ac:dyDescent="0.3">
      <c r="A21" s="25" t="s">
        <v>80</v>
      </c>
      <c r="B21" s="16"/>
      <c r="C21" s="16"/>
      <c r="D21" s="16"/>
      <c r="E21" s="16"/>
      <c r="F21" s="16"/>
    </row>
    <row r="22" spans="1:6" x14ac:dyDescent="0.3">
      <c r="A22" s="25"/>
      <c r="B22" s="16"/>
      <c r="C22" s="16"/>
      <c r="D22" s="16"/>
      <c r="E22" s="16"/>
      <c r="F22" s="16"/>
    </row>
    <row r="23" spans="1:6" x14ac:dyDescent="0.3">
      <c r="A23" s="16"/>
      <c r="B23" s="24" t="s">
        <v>52</v>
      </c>
      <c r="C23" s="16" t="s">
        <v>51</v>
      </c>
      <c r="D23" s="25"/>
      <c r="E23" s="16"/>
      <c r="F23" s="16"/>
    </row>
    <row r="24" spans="1:6" x14ac:dyDescent="0.3">
      <c r="A24" s="20" t="s">
        <v>53</v>
      </c>
      <c r="B24" s="54">
        <f>B17</f>
        <v>9000</v>
      </c>
      <c r="C24" s="54">
        <f>C17+B9</f>
        <v>5000</v>
      </c>
      <c r="D24" s="16"/>
      <c r="E24" s="16"/>
      <c r="F24" s="16"/>
    </row>
    <row r="25" spans="1:6" x14ac:dyDescent="0.3">
      <c r="A25" s="16" t="s">
        <v>54</v>
      </c>
      <c r="B25" s="54">
        <f>B18+C9</f>
        <v>2000</v>
      </c>
      <c r="C25" s="54">
        <f>C18+B10</f>
        <v>5000</v>
      </c>
      <c r="D25" s="16"/>
      <c r="E25" s="16"/>
      <c r="F25" s="16"/>
    </row>
    <row r="26" spans="1:6" x14ac:dyDescent="0.3">
      <c r="A26" s="16"/>
      <c r="B26" s="16"/>
      <c r="C26" s="16"/>
      <c r="D26" s="16"/>
      <c r="E26" s="16"/>
      <c r="F26" s="16"/>
    </row>
    <row r="27" spans="1:6" x14ac:dyDescent="0.3">
      <c r="A27" s="25" t="s">
        <v>81</v>
      </c>
      <c r="B27" s="25">
        <f>SUMPRODUCT(B4:C5,B15:C16)</f>
        <v>14000</v>
      </c>
      <c r="C27" s="16"/>
      <c r="D27" s="16"/>
      <c r="E27" s="16"/>
      <c r="F27" s="16"/>
    </row>
    <row r="28" spans="1:6" x14ac:dyDescent="0.3">
      <c r="A28" s="25" t="s">
        <v>82</v>
      </c>
      <c r="B28" s="55">
        <f>SUM(B9:C10)</f>
        <v>7000</v>
      </c>
      <c r="C28" s="16"/>
      <c r="D28" s="16"/>
      <c r="E28" s="16"/>
      <c r="F28" s="16"/>
    </row>
    <row r="29" spans="1:6" x14ac:dyDescent="0.3">
      <c r="A29" s="25" t="s">
        <v>83</v>
      </c>
      <c r="B29" s="56">
        <f>SUM(B27:B28)</f>
        <v>21000</v>
      </c>
      <c r="C29" s="16"/>
      <c r="D29" s="16"/>
      <c r="E29" s="16"/>
      <c r="F29" s="16"/>
    </row>
    <row r="30" spans="1:6" x14ac:dyDescent="0.3">
      <c r="A30" s="16"/>
      <c r="B30" s="16"/>
      <c r="C30" s="16"/>
      <c r="D30" s="16"/>
      <c r="E30" s="16"/>
      <c r="F30" s="16"/>
    </row>
    <row r="31" spans="1:6" x14ac:dyDescent="0.3">
      <c r="A31" s="25"/>
      <c r="B31" s="16"/>
      <c r="C31" s="16"/>
      <c r="D31" s="16"/>
      <c r="E31" s="16"/>
      <c r="F31" s="16"/>
    </row>
    <row r="32" spans="1:6" x14ac:dyDescent="0.3">
      <c r="A32" s="16"/>
      <c r="B32" s="16"/>
      <c r="C32" s="16"/>
      <c r="D32" s="16"/>
      <c r="E32" s="16"/>
      <c r="F32" s="16"/>
    </row>
    <row r="33" spans="1:6" x14ac:dyDescent="0.3">
      <c r="A33" s="16"/>
      <c r="B33" s="24"/>
      <c r="C33" s="16"/>
      <c r="D33" s="16"/>
      <c r="E33" s="16"/>
      <c r="F33" s="16"/>
    </row>
    <row r="34" spans="1:6" x14ac:dyDescent="0.3">
      <c r="A34" s="16"/>
      <c r="B34" s="24"/>
      <c r="C34" s="16"/>
      <c r="D34" s="16"/>
      <c r="E34" s="16"/>
      <c r="F34" s="16"/>
    </row>
    <row r="35" spans="1:6" x14ac:dyDescent="0.3">
      <c r="A35" s="16"/>
      <c r="B35" s="24"/>
      <c r="C35" s="16"/>
      <c r="D35" s="16"/>
      <c r="E35" s="16"/>
      <c r="F35" s="16"/>
    </row>
    <row r="36" spans="1:6" x14ac:dyDescent="0.3">
      <c r="A36" s="16"/>
      <c r="B36" s="16"/>
      <c r="C36" s="16"/>
      <c r="D36" s="16"/>
      <c r="E36" s="16"/>
      <c r="F36" s="16"/>
    </row>
    <row r="37" spans="1:6" x14ac:dyDescent="0.3">
      <c r="A37" s="16"/>
      <c r="B37" s="16"/>
      <c r="C37" s="16"/>
      <c r="D37" s="16"/>
      <c r="E37" s="16"/>
      <c r="F37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A20-CB3D-4B7D-9EF9-85DB7315E88C}">
  <dimension ref="A1:H37"/>
  <sheetViews>
    <sheetView tabSelected="1" topLeftCell="A2" workbookViewId="0">
      <selection activeCell="N12" sqref="N12"/>
    </sheetView>
  </sheetViews>
  <sheetFormatPr defaultRowHeight="14.4" x14ac:dyDescent="0.3"/>
  <cols>
    <col min="1" max="1" width="17.109375" style="11" bestFit="1" customWidth="1"/>
    <col min="2" max="2" width="12.33203125" style="11" bestFit="1" customWidth="1"/>
    <col min="3" max="3" width="11" style="11" bestFit="1" customWidth="1"/>
    <col min="4" max="4" width="10" style="11" bestFit="1" customWidth="1"/>
    <col min="5" max="16384" width="8.88671875" style="11"/>
  </cols>
  <sheetData>
    <row r="1" spans="1:8" x14ac:dyDescent="0.3">
      <c r="A1" s="16"/>
      <c r="B1" s="16"/>
      <c r="C1" s="16"/>
      <c r="D1" s="16"/>
      <c r="E1" s="16"/>
      <c r="F1" s="16"/>
    </row>
    <row r="2" spans="1:8" x14ac:dyDescent="0.3">
      <c r="A2" s="25" t="s">
        <v>72</v>
      </c>
      <c r="B2" s="16"/>
      <c r="C2" s="16"/>
      <c r="D2" s="16"/>
      <c r="E2" s="16"/>
      <c r="F2" s="25" t="s">
        <v>73</v>
      </c>
    </row>
    <row r="3" spans="1:8" x14ac:dyDescent="0.3">
      <c r="A3" s="16"/>
      <c r="B3" s="24" t="s">
        <v>52</v>
      </c>
      <c r="C3" s="16" t="s">
        <v>51</v>
      </c>
      <c r="D3" s="16"/>
      <c r="E3" s="16"/>
      <c r="F3" s="16"/>
      <c r="G3" s="24" t="s">
        <v>52</v>
      </c>
      <c r="H3" s="16" t="s">
        <v>51</v>
      </c>
    </row>
    <row r="4" spans="1:8" x14ac:dyDescent="0.3">
      <c r="A4" s="20" t="s">
        <v>53</v>
      </c>
      <c r="B4" s="17">
        <v>1000</v>
      </c>
      <c r="C4" s="17">
        <v>3500</v>
      </c>
      <c r="D4" s="16"/>
      <c r="E4" s="16"/>
      <c r="F4" s="20" t="s">
        <v>53</v>
      </c>
      <c r="G4" s="51">
        <v>4000</v>
      </c>
      <c r="H4" s="51">
        <v>3000</v>
      </c>
    </row>
    <row r="5" spans="1:8" x14ac:dyDescent="0.3">
      <c r="A5" s="16" t="s">
        <v>54</v>
      </c>
      <c r="B5" s="17">
        <v>1000</v>
      </c>
      <c r="C5" s="17">
        <v>3500</v>
      </c>
      <c r="D5" s="16"/>
      <c r="E5" s="16"/>
      <c r="F5" s="16" t="s">
        <v>54</v>
      </c>
      <c r="G5" s="51">
        <v>2000</v>
      </c>
      <c r="H5" s="51">
        <v>5000</v>
      </c>
    </row>
    <row r="6" spans="1:8" x14ac:dyDescent="0.3">
      <c r="A6" s="25"/>
      <c r="B6" s="16"/>
      <c r="C6" s="16"/>
      <c r="D6" s="16"/>
      <c r="E6" s="16"/>
      <c r="F6" s="16"/>
    </row>
    <row r="7" spans="1:8" x14ac:dyDescent="0.3">
      <c r="A7" s="25" t="s">
        <v>74</v>
      </c>
      <c r="B7" s="16"/>
      <c r="C7" s="16"/>
      <c r="D7" s="25"/>
      <c r="E7" s="16"/>
      <c r="F7" s="16"/>
    </row>
    <row r="8" spans="1:8" x14ac:dyDescent="0.3">
      <c r="A8" s="16"/>
      <c r="B8" s="24" t="s">
        <v>52</v>
      </c>
      <c r="C8" s="16" t="s">
        <v>51</v>
      </c>
      <c r="D8" s="16"/>
      <c r="E8" s="16"/>
      <c r="F8" s="16"/>
    </row>
    <row r="9" spans="1:8" x14ac:dyDescent="0.3">
      <c r="A9" s="20" t="s">
        <v>53</v>
      </c>
      <c r="B9" s="54">
        <f>B17-G4</f>
        <v>3000</v>
      </c>
      <c r="C9" s="54">
        <f>B9+C17-H4</f>
        <v>0</v>
      </c>
      <c r="D9" s="16"/>
      <c r="E9" s="16"/>
      <c r="F9" s="16"/>
    </row>
    <row r="10" spans="1:8" x14ac:dyDescent="0.3">
      <c r="A10" s="16" t="s">
        <v>54</v>
      </c>
      <c r="B10" s="54">
        <f>C9+B18-G5</f>
        <v>0</v>
      </c>
      <c r="C10" s="54">
        <f>B10+C18-H5</f>
        <v>0</v>
      </c>
      <c r="D10" s="16"/>
      <c r="E10" s="16"/>
      <c r="F10" s="16"/>
    </row>
    <row r="11" spans="1:8" x14ac:dyDescent="0.3">
      <c r="A11" s="25"/>
      <c r="B11" s="16"/>
      <c r="C11" s="16"/>
      <c r="D11" s="16"/>
      <c r="E11" s="16"/>
      <c r="F11" s="16"/>
    </row>
    <row r="12" spans="1:8" x14ac:dyDescent="0.3">
      <c r="A12" s="16"/>
      <c r="B12" s="16"/>
      <c r="C12" s="16"/>
      <c r="D12" s="25"/>
      <c r="E12" s="16"/>
      <c r="F12" s="16"/>
    </row>
    <row r="13" spans="1:8" x14ac:dyDescent="0.3">
      <c r="A13" s="25" t="s">
        <v>75</v>
      </c>
      <c r="B13" s="16"/>
      <c r="C13" s="16"/>
      <c r="D13" s="16"/>
      <c r="E13" s="16"/>
      <c r="F13" s="16"/>
    </row>
    <row r="14" spans="1:8" x14ac:dyDescent="0.3">
      <c r="A14" s="16"/>
      <c r="B14" s="20" t="s">
        <v>52</v>
      </c>
      <c r="C14" s="16" t="s">
        <v>51</v>
      </c>
      <c r="D14" s="16"/>
      <c r="E14" s="16"/>
      <c r="F14" s="16"/>
    </row>
    <row r="15" spans="1:8" x14ac:dyDescent="0.3">
      <c r="A15" s="16" t="s">
        <v>76</v>
      </c>
      <c r="B15" s="53">
        <v>1</v>
      </c>
      <c r="C15" s="53">
        <v>0</v>
      </c>
      <c r="D15" s="16"/>
      <c r="E15" s="16"/>
      <c r="F15" s="16"/>
    </row>
    <row r="16" spans="1:8" x14ac:dyDescent="0.3">
      <c r="A16" s="16" t="s">
        <v>77</v>
      </c>
      <c r="B16" s="53">
        <v>1</v>
      </c>
      <c r="C16" s="53">
        <v>1</v>
      </c>
      <c r="D16" s="16"/>
      <c r="E16" s="16"/>
      <c r="F16" s="16"/>
    </row>
    <row r="17" spans="1:6" x14ac:dyDescent="0.3">
      <c r="A17" s="16" t="s">
        <v>78</v>
      </c>
      <c r="B17" s="53">
        <v>7000</v>
      </c>
      <c r="C17" s="53">
        <v>0</v>
      </c>
      <c r="D17" s="20" t="s">
        <v>50</v>
      </c>
      <c r="E17" s="34">
        <f>10000*B15</f>
        <v>10000</v>
      </c>
      <c r="F17" s="34">
        <f>10000*C15</f>
        <v>0</v>
      </c>
    </row>
    <row r="18" spans="1:6" x14ac:dyDescent="0.3">
      <c r="A18" s="16" t="s">
        <v>79</v>
      </c>
      <c r="B18" s="53">
        <v>2000</v>
      </c>
      <c r="C18" s="53">
        <v>5000</v>
      </c>
      <c r="D18" s="52" t="s">
        <v>50</v>
      </c>
      <c r="E18" s="34">
        <f>10000*B16</f>
        <v>10000</v>
      </c>
      <c r="F18" s="34">
        <f>10000*C16</f>
        <v>10000</v>
      </c>
    </row>
    <row r="19" spans="1:6" x14ac:dyDescent="0.3">
      <c r="A19" s="16"/>
      <c r="B19" s="24"/>
      <c r="C19" s="24"/>
      <c r="D19" s="24"/>
      <c r="E19" s="16"/>
      <c r="F19" s="16"/>
    </row>
    <row r="20" spans="1:6" x14ac:dyDescent="0.3">
      <c r="A20" s="16"/>
      <c r="B20" s="16"/>
      <c r="C20" s="16"/>
      <c r="D20" s="24"/>
      <c r="E20" s="16"/>
      <c r="F20" s="16"/>
    </row>
    <row r="21" spans="1:6" x14ac:dyDescent="0.3">
      <c r="A21" s="25" t="s">
        <v>80</v>
      </c>
      <c r="B21" s="16"/>
      <c r="C21" s="16"/>
      <c r="D21" s="16"/>
      <c r="E21" s="16"/>
      <c r="F21" s="16"/>
    </row>
    <row r="22" spans="1:6" x14ac:dyDescent="0.3">
      <c r="A22" s="25"/>
      <c r="B22" s="16"/>
      <c r="C22" s="16"/>
      <c r="D22" s="16"/>
      <c r="E22" s="16"/>
      <c r="F22" s="16"/>
    </row>
    <row r="23" spans="1:6" x14ac:dyDescent="0.3">
      <c r="A23" s="16"/>
      <c r="B23" s="24" t="s">
        <v>52</v>
      </c>
      <c r="C23" s="16" t="s">
        <v>51</v>
      </c>
      <c r="D23" s="25"/>
      <c r="E23" s="16"/>
      <c r="F23" s="16"/>
    </row>
    <row r="24" spans="1:6" x14ac:dyDescent="0.3">
      <c r="A24" s="20" t="s">
        <v>53</v>
      </c>
      <c r="B24" s="54">
        <f>B17</f>
        <v>7000</v>
      </c>
      <c r="C24" s="54">
        <f>C17+B9</f>
        <v>3000</v>
      </c>
      <c r="D24" s="16"/>
      <c r="E24" s="16"/>
      <c r="F24" s="16"/>
    </row>
    <row r="25" spans="1:6" x14ac:dyDescent="0.3">
      <c r="A25" s="16" t="s">
        <v>54</v>
      </c>
      <c r="B25" s="54">
        <f>B18+C9</f>
        <v>2000</v>
      </c>
      <c r="C25" s="54">
        <f>C18+B10</f>
        <v>5000</v>
      </c>
      <c r="D25" s="16"/>
      <c r="E25" s="16"/>
      <c r="F25" s="16"/>
    </row>
    <row r="26" spans="1:6" x14ac:dyDescent="0.3">
      <c r="A26" s="16"/>
      <c r="B26" s="16"/>
      <c r="C26" s="16"/>
      <c r="D26" s="16"/>
      <c r="E26" s="16"/>
      <c r="F26" s="16"/>
    </row>
    <row r="27" spans="1:6" x14ac:dyDescent="0.3">
      <c r="A27" s="25" t="s">
        <v>81</v>
      </c>
      <c r="B27" s="56">
        <f>SUMPRODUCT(B4:C5,B15:C16)</f>
        <v>5500</v>
      </c>
      <c r="C27" s="16"/>
      <c r="D27" s="16"/>
      <c r="E27" s="16"/>
      <c r="F27" s="16"/>
    </row>
    <row r="28" spans="1:6" x14ac:dyDescent="0.3">
      <c r="A28" s="25" t="s">
        <v>82</v>
      </c>
      <c r="B28" s="55">
        <f>SUM(B9:C10)</f>
        <v>3000</v>
      </c>
      <c r="C28" s="16"/>
      <c r="D28" s="16"/>
      <c r="E28" s="16"/>
      <c r="F28" s="16"/>
    </row>
    <row r="29" spans="1:6" x14ac:dyDescent="0.3">
      <c r="A29" s="25" t="s">
        <v>83</v>
      </c>
      <c r="B29" s="56">
        <f>SUM(B27:B28)</f>
        <v>8500</v>
      </c>
      <c r="C29" s="16"/>
      <c r="D29" s="16"/>
      <c r="E29" s="16"/>
      <c r="F29" s="16"/>
    </row>
    <row r="30" spans="1:6" x14ac:dyDescent="0.3">
      <c r="A30" s="16"/>
      <c r="B30" s="16"/>
      <c r="C30" s="16"/>
      <c r="D30" s="16"/>
      <c r="E30" s="16"/>
      <c r="F30" s="16"/>
    </row>
    <row r="31" spans="1:6" x14ac:dyDescent="0.3">
      <c r="A31" s="25"/>
      <c r="B31" s="16"/>
      <c r="C31" s="16"/>
      <c r="D31" s="16"/>
      <c r="E31" s="16"/>
      <c r="F31" s="16"/>
    </row>
    <row r="32" spans="1:6" x14ac:dyDescent="0.3">
      <c r="A32" s="16"/>
      <c r="B32" s="16"/>
      <c r="C32" s="16"/>
      <c r="D32" s="16"/>
      <c r="E32" s="16"/>
      <c r="F32" s="16"/>
    </row>
    <row r="33" spans="1:6" x14ac:dyDescent="0.3">
      <c r="A33" s="16"/>
      <c r="B33" s="24"/>
      <c r="C33" s="16"/>
      <c r="D33" s="16"/>
      <c r="E33" s="16"/>
      <c r="F33" s="16"/>
    </row>
    <row r="34" spans="1:6" x14ac:dyDescent="0.3">
      <c r="A34" s="16"/>
      <c r="B34" s="24"/>
      <c r="C34" s="16"/>
      <c r="D34" s="16"/>
      <c r="E34" s="16"/>
      <c r="F34" s="16"/>
    </row>
    <row r="35" spans="1:6" x14ac:dyDescent="0.3">
      <c r="A35" s="16"/>
      <c r="B35" s="24"/>
      <c r="C35" s="16"/>
      <c r="D35" s="16"/>
      <c r="E35" s="16"/>
      <c r="F35" s="16"/>
    </row>
    <row r="36" spans="1:6" x14ac:dyDescent="0.3">
      <c r="A36" s="16"/>
      <c r="B36" s="16"/>
      <c r="C36" s="16"/>
      <c r="D36" s="16"/>
      <c r="E36" s="16"/>
      <c r="F36" s="16"/>
    </row>
    <row r="37" spans="1:6" x14ac:dyDescent="0.3">
      <c r="A37" s="16"/>
      <c r="B37" s="16"/>
      <c r="C37" s="16"/>
      <c r="D37" s="16"/>
      <c r="E37" s="16"/>
      <c r="F37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5.44</vt:lpstr>
      <vt:lpstr>6.43</vt:lpstr>
      <vt:lpstr>6.64</vt:lpstr>
      <vt:lpstr>6.70</vt:lpstr>
      <vt:lpstr>6.70 b</vt:lpstr>
      <vt:lpstr>DeliveryCharge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Thomas Courtney</cp:lastModifiedBy>
  <dcterms:created xsi:type="dcterms:W3CDTF">2005-11-28T16:31:58Z</dcterms:created>
  <dcterms:modified xsi:type="dcterms:W3CDTF">2020-11-22T23:51:31Z</dcterms:modified>
</cp:coreProperties>
</file>