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dd594dcd0c8d27b/Documents/Optimization and Heuristics/"/>
    </mc:Choice>
  </mc:AlternateContent>
  <xr:revisionPtr revIDLastSave="0" documentId="8_{714309AB-7C3F-4FCD-9884-A1484E833450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7.25" sheetId="1" r:id="rId1"/>
    <sheet name="7.53" sheetId="2" r:id="rId2"/>
    <sheet name="7.70" sheetId="3" r:id="rId3"/>
    <sheet name="8.26" sheetId="4" r:id="rId4"/>
    <sheet name="8.40" sheetId="8" r:id="rId5"/>
    <sheet name="Case 8.1" sheetId="9" r:id="rId6"/>
  </sheets>
  <definedNames>
    <definedName name="Assignments">'8.40'!$B$40:$AC$67</definedName>
    <definedName name="Include_service_center">'8.40'!$B$36:$AC$36</definedName>
    <definedName name="Location">'7.25'!$B$11:$C$11</definedName>
    <definedName name="Logical_capacity">'8.40'!$B$70:$AC$70</definedName>
    <definedName name="Max_centers">'8.40'!$AF$36</definedName>
    <definedName name="Number_serviced_by">'8.40'!$M$68:$AC$68</definedName>
    <definedName name="OpenSolver_ChosenSolver" localSheetId="4" hidden="1">CBC</definedName>
    <definedName name="OpenSolver_DualsNewSheet" localSheetId="4" hidden="1">0</definedName>
    <definedName name="OpenSolver_LinearityCheck" localSheetId="4" hidden="1">1</definedName>
    <definedName name="OpenSolver_UpdateSensitivity" localSheetId="4" hidden="1">1</definedName>
    <definedName name="_xlnm.Print_Area" localSheetId="0">'7.25'!$A$1:$I$27</definedName>
    <definedName name="_xlnm.Print_Area" localSheetId="4">'8.40'!$A$1:$AA$93</definedName>
    <definedName name="RawStuData" localSheetId="5">'Case 8.1'!$A$2:$F$67</definedName>
    <definedName name="RawStuData">#REF!</definedName>
    <definedName name="ref_five">'Case 8.1'!$P$3</definedName>
    <definedName name="ref_four">'Case 8.1'!$P$48</definedName>
    <definedName name="Service_centers">'8.40'!$AD$36</definedName>
    <definedName name="solver_adj" localSheetId="0" hidden="1">'7.25'!$B$11:$C$11</definedName>
    <definedName name="solver_adj" localSheetId="1" hidden="1">'7.53'!$B$2:$B$3</definedName>
    <definedName name="solver_adj" localSheetId="2" hidden="1">'7.70'!$C$3:$D$3</definedName>
    <definedName name="solver_adj" localSheetId="3" hidden="1">'8.26'!$B$2:$I$9</definedName>
    <definedName name="solver_adj" localSheetId="4" hidden="1">'8.40'!$B$36:$AC$36,'8.40'!$B$40:$AC$67</definedName>
    <definedName name="solver_adj" localSheetId="5" hidden="1">'Case 8.1'!$N$3:$N$67</definedName>
    <definedName name="solver_cvg" localSheetId="0" hidden="1">0.0000001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3</definedName>
    <definedName name="solver_eng" localSheetId="4" hidden="1">2</definedName>
    <definedName name="solver_eng" localSheetId="5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bd" localSheetId="0" hidden="1">2</definedName>
    <definedName name="solver_ibd" localSheetId="4" hidden="1">2</definedName>
    <definedName name="solver_itr" localSheetId="0" hidden="1">1000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100</definedName>
    <definedName name="solver_itr" localSheetId="5" hidden="1">2147483647</definedName>
    <definedName name="solver_lhs1" localSheetId="1" hidden="1">'7.53'!$B$2:$B$3</definedName>
    <definedName name="solver_lhs1" localSheetId="2" hidden="1">'7.70'!$C$1</definedName>
    <definedName name="solver_lhs1" localSheetId="3" hidden="1">'8.26'!$B$10:$I$10</definedName>
    <definedName name="solver_lhs1" localSheetId="4" hidden="1">'8.40'!$B$68:$AC$68</definedName>
    <definedName name="solver_lhs1" localSheetId="5" hidden="1">'Case 8.1'!$N$3:$N$67</definedName>
    <definedName name="solver_lhs2" localSheetId="2" hidden="1">'7.70'!$C$3:$D$3</definedName>
    <definedName name="solver_lhs2" localSheetId="3" hidden="1">'8.26'!$B$23:$I$23</definedName>
    <definedName name="solver_lhs2" localSheetId="4" hidden="1">'8.40'!$B$40:$AC$67</definedName>
    <definedName name="solver_lhs3" localSheetId="2" hidden="1">'7.70'!$C$3:$D$3</definedName>
    <definedName name="solver_lhs3" localSheetId="3" hidden="1">'8.26'!$B$2:$H$9</definedName>
    <definedName name="solver_lhs3" localSheetId="4" hidden="1">'8.40'!$B$36:$AC$36</definedName>
    <definedName name="solver_lhs4" localSheetId="3" hidden="1">'8.26'!$B$2:$I$9</definedName>
    <definedName name="solver_lhs4" localSheetId="4" hidden="1">'8.40'!$AD$36</definedName>
    <definedName name="solver_lhs5" localSheetId="3" hidden="1">'8.26'!$B$2:$I$9</definedName>
    <definedName name="solver_lhs5" localSheetId="4" hidden="1">'8.40'!$AD$40:$AD$67</definedName>
    <definedName name="solver_lhs6" localSheetId="3" hidden="1">'8.26'!$J$15:$J$22</definedName>
    <definedName name="solver_lhs7" localSheetId="3" hidden="1">'8.26'!$J$2:$J$9</definedName>
    <definedName name="solver_lin" localSheetId="0" hidden="1">2</definedName>
    <definedName name="solver_lin" localSheetId="4" hidden="1">1</definedName>
    <definedName name="solver_lva" localSheetId="0" hidden="1">2</definedName>
    <definedName name="solver_lva" localSheetId="4" hidden="1">2</definedName>
    <definedName name="solver_mip" localSheetId="0" hidden="1">5000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5000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5000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5000</definedName>
    <definedName name="solver_nod" localSheetId="5" hidden="1">2147483647</definedName>
    <definedName name="solver_num" localSheetId="0" hidden="1">0</definedName>
    <definedName name="solver_num" localSheetId="1" hidden="1">1</definedName>
    <definedName name="solver_num" localSheetId="2" hidden="1">3</definedName>
    <definedName name="solver_num" localSheetId="3" hidden="1">7</definedName>
    <definedName name="solver_num" localSheetId="4" hidden="1">5</definedName>
    <definedName name="solver_num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fx" localSheetId="0" hidden="1">2</definedName>
    <definedName name="solver_ofx" localSheetId="4" hidden="1">2</definedName>
    <definedName name="solver_opt" localSheetId="0" hidden="1">'7.25'!$B$19</definedName>
    <definedName name="solver_opt" localSheetId="1" hidden="1">'7.53'!$B$12</definedName>
    <definedName name="solver_opt" localSheetId="2" hidden="1">'7.70'!$C$6</definedName>
    <definedName name="solver_opt" localSheetId="3" hidden="1">'8.26'!$J$27</definedName>
    <definedName name="solver_opt" localSheetId="4" hidden="1">'8.40'!$AF$104</definedName>
    <definedName name="solver_opt" localSheetId="5" hidden="1">'Case 8.1'!$I$17</definedName>
    <definedName name="solver_piv" localSheetId="0" hidden="1">0.000001</definedName>
    <definedName name="solver_piv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pro" localSheetId="4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2</definedName>
    <definedName name="solver_red" localSheetId="0" hidden="1">0.000001</definedName>
    <definedName name="solver_red" localSheetId="4" hidden="1">0.000001</definedName>
    <definedName name="solver_rel1" localSheetId="1" hidden="1">4</definedName>
    <definedName name="solver_rel1" localSheetId="2" hidden="1">2</definedName>
    <definedName name="solver_rel1" localSheetId="3" hidden="1">3</definedName>
    <definedName name="solver_rel1" localSheetId="4" hidden="1">1</definedName>
    <definedName name="solver_rel1" localSheetId="5" hidden="1">6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3" localSheetId="2" hidden="1">3</definedName>
    <definedName name="solver_rel3" localSheetId="3" hidden="1">5</definedName>
    <definedName name="solver_rel3" localSheetId="4" hidden="1">5</definedName>
    <definedName name="solver_rel4" localSheetId="3" hidden="1">1</definedName>
    <definedName name="solver_rel4" localSheetId="4" hidden="1">2</definedName>
    <definedName name="solver_rel5" localSheetId="3" hidden="1">3</definedName>
    <definedName name="solver_rel5" localSheetId="4" hidden="1">2</definedName>
    <definedName name="solver_rel6" localSheetId="3" hidden="1">2</definedName>
    <definedName name="solver_rel7" localSheetId="3" hidden="1">2</definedName>
    <definedName name="solver_reo" localSheetId="0" hidden="1">2</definedName>
    <definedName name="solver_reo" localSheetId="4" hidden="1">2</definedName>
    <definedName name="solver_rep" localSheetId="0" hidden="1">2</definedName>
    <definedName name="solver_rep" localSheetId="4" hidden="1">2</definedName>
    <definedName name="solver_rhs1" localSheetId="1" hidden="1">integer</definedName>
    <definedName name="solver_rhs1" localSheetId="2" hidden="1">10000</definedName>
    <definedName name="solver_rhs1" localSheetId="3" hidden="1">'8.26'!$B$12:$I$12</definedName>
    <definedName name="solver_rhs1" localSheetId="4" hidden="1">Logical_capacity</definedName>
    <definedName name="solver_rhs1" localSheetId="5" hidden="1">AllDifferent</definedName>
    <definedName name="solver_rhs2" localSheetId="2" hidden="1">integer</definedName>
    <definedName name="solver_rhs2" localSheetId="3" hidden="1">'8.26'!$B$25:$I$25</definedName>
    <definedName name="solver_rhs2" localSheetId="4" hidden="1">binary</definedName>
    <definedName name="solver_rhs3" localSheetId="2" hidden="1">0</definedName>
    <definedName name="solver_rhs3" localSheetId="3" hidden="1">binary</definedName>
    <definedName name="solver_rhs3" localSheetId="4" hidden="1">binary</definedName>
    <definedName name="solver_rhs4" localSheetId="3" hidden="1">1</definedName>
    <definedName name="solver_rhs4" localSheetId="4" hidden="1">Max_centers</definedName>
    <definedName name="solver_rhs5" localSheetId="3" hidden="1">0</definedName>
    <definedName name="solver_rhs5" localSheetId="4" hidden="1">1</definedName>
    <definedName name="solver_rhs6" localSheetId="3" hidden="1">'8.26'!$L$15:$L$22</definedName>
    <definedName name="solver_rhs7" localSheetId="3" hidden="1">'8.26'!$L$2:$L$9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td" localSheetId="0" hidden="1">1</definedName>
    <definedName name="solver_std" localSheetId="4" hidden="1">1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100</definedName>
    <definedName name="solver_tim" localSheetId="5" hidden="1">2147483647</definedName>
    <definedName name="solver_tol" localSheetId="0" hidden="1">0.05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</definedName>
    <definedName name="solver_tol" localSheetId="5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Total">'8.40'!$AD$36</definedName>
    <definedName name="Total_assignments">'8.40'!$AD$40:$AD$67</definedName>
    <definedName name="Total_distance">'8.40'!$AF$104</definedName>
    <definedName name="TotDistance">'7.25'!$B$19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9" l="1"/>
  <c r="J1" i="9"/>
  <c r="K1" i="9"/>
  <c r="L1" i="9"/>
  <c r="M1" i="9"/>
  <c r="P3" i="9"/>
  <c r="Q3" i="9"/>
  <c r="R3" i="9"/>
  <c r="S3" i="9"/>
  <c r="T3" i="9"/>
  <c r="P4" i="9"/>
  <c r="Q4" i="9"/>
  <c r="R4" i="9"/>
  <c r="S4" i="9"/>
  <c r="T4" i="9"/>
  <c r="P5" i="9"/>
  <c r="Q5" i="9"/>
  <c r="R5" i="9"/>
  <c r="S5" i="9"/>
  <c r="T5" i="9"/>
  <c r="P6" i="9"/>
  <c r="Q6" i="9"/>
  <c r="R6" i="9"/>
  <c r="S6" i="9"/>
  <c r="T6" i="9"/>
  <c r="P7" i="9"/>
  <c r="Q7" i="9"/>
  <c r="R7" i="9"/>
  <c r="S7" i="9"/>
  <c r="T7" i="9"/>
  <c r="O8" i="9"/>
  <c r="P8" i="9"/>
  <c r="Q8" i="9"/>
  <c r="R8" i="9"/>
  <c r="S8" i="9"/>
  <c r="T8" i="9"/>
  <c r="O9" i="9"/>
  <c r="O14" i="9" s="1"/>
  <c r="O19" i="9" s="1"/>
  <c r="O24" i="9" s="1"/>
  <c r="O29" i="9" s="1"/>
  <c r="O34" i="9" s="1"/>
  <c r="O39" i="9" s="1"/>
  <c r="O44" i="9" s="1"/>
  <c r="O49" i="9" s="1"/>
  <c r="O54" i="9" s="1"/>
  <c r="O59" i="9" s="1"/>
  <c r="P9" i="9"/>
  <c r="Q9" i="9"/>
  <c r="R9" i="9"/>
  <c r="S9" i="9"/>
  <c r="T9" i="9"/>
  <c r="O10" i="9"/>
  <c r="P10" i="9"/>
  <c r="Q10" i="9"/>
  <c r="R10" i="9"/>
  <c r="S10" i="9"/>
  <c r="T10" i="9"/>
  <c r="O11" i="9"/>
  <c r="P11" i="9"/>
  <c r="Q11" i="9"/>
  <c r="R11" i="9"/>
  <c r="S11" i="9"/>
  <c r="T11" i="9"/>
  <c r="O12" i="9"/>
  <c r="P12" i="9"/>
  <c r="Q12" i="9"/>
  <c r="R12" i="9"/>
  <c r="S12" i="9"/>
  <c r="T12" i="9"/>
  <c r="O13" i="9"/>
  <c r="O18" i="9" s="1"/>
  <c r="O23" i="9" s="1"/>
  <c r="O28" i="9" s="1"/>
  <c r="O33" i="9" s="1"/>
  <c r="O38" i="9" s="1"/>
  <c r="O43" i="9" s="1"/>
  <c r="O48" i="9" s="1"/>
  <c r="O53" i="9" s="1"/>
  <c r="O58" i="9" s="1"/>
  <c r="O63" i="9" s="1"/>
  <c r="P13" i="9"/>
  <c r="I5" i="9" s="1"/>
  <c r="Q13" i="9"/>
  <c r="J5" i="9" s="1"/>
  <c r="R13" i="9"/>
  <c r="S13" i="9"/>
  <c r="T13" i="9"/>
  <c r="P14" i="9"/>
  <c r="Q14" i="9"/>
  <c r="R14" i="9"/>
  <c r="S14" i="9"/>
  <c r="T14" i="9"/>
  <c r="O15" i="9"/>
  <c r="P15" i="9"/>
  <c r="Q15" i="9"/>
  <c r="R15" i="9"/>
  <c r="S15" i="9"/>
  <c r="T15" i="9"/>
  <c r="O16" i="9"/>
  <c r="P16" i="9"/>
  <c r="Q16" i="9"/>
  <c r="R16" i="9"/>
  <c r="S16" i="9"/>
  <c r="T16" i="9"/>
  <c r="O17" i="9"/>
  <c r="O22" i="9" s="1"/>
  <c r="O27" i="9" s="1"/>
  <c r="O32" i="9" s="1"/>
  <c r="O37" i="9" s="1"/>
  <c r="O42" i="9" s="1"/>
  <c r="O47" i="9" s="1"/>
  <c r="P17" i="9"/>
  <c r="Q17" i="9"/>
  <c r="R17" i="9"/>
  <c r="S17" i="9"/>
  <c r="T17" i="9"/>
  <c r="P18" i="9"/>
  <c r="Q18" i="9"/>
  <c r="J6" i="9" s="1"/>
  <c r="R18" i="9"/>
  <c r="K6" i="9" s="1"/>
  <c r="S18" i="9"/>
  <c r="T18" i="9"/>
  <c r="P19" i="9"/>
  <c r="I6" i="9" s="1"/>
  <c r="Q19" i="9"/>
  <c r="R19" i="9"/>
  <c r="S19" i="9"/>
  <c r="T19" i="9"/>
  <c r="O20" i="9"/>
  <c r="P20" i="9"/>
  <c r="Q20" i="9"/>
  <c r="R20" i="9"/>
  <c r="S20" i="9"/>
  <c r="T20" i="9"/>
  <c r="O21" i="9"/>
  <c r="O26" i="9" s="1"/>
  <c r="O31" i="9" s="1"/>
  <c r="O36" i="9" s="1"/>
  <c r="O41" i="9" s="1"/>
  <c r="O46" i="9" s="1"/>
  <c r="O51" i="9" s="1"/>
  <c r="P21" i="9"/>
  <c r="Q21" i="9"/>
  <c r="R21" i="9"/>
  <c r="S21" i="9"/>
  <c r="T21" i="9"/>
  <c r="P22" i="9"/>
  <c r="Q22" i="9"/>
  <c r="R22" i="9"/>
  <c r="S22" i="9"/>
  <c r="T22" i="9"/>
  <c r="P23" i="9"/>
  <c r="I7" i="9" s="1"/>
  <c r="Q23" i="9"/>
  <c r="R23" i="9"/>
  <c r="K7" i="9" s="1"/>
  <c r="S23" i="9"/>
  <c r="T23" i="9"/>
  <c r="M7" i="9" s="1"/>
  <c r="P24" i="9"/>
  <c r="Q24" i="9"/>
  <c r="R24" i="9"/>
  <c r="S24" i="9"/>
  <c r="T24" i="9"/>
  <c r="O25" i="9"/>
  <c r="O30" i="9" s="1"/>
  <c r="O35" i="9" s="1"/>
  <c r="O40" i="9" s="1"/>
  <c r="O45" i="9" s="1"/>
  <c r="O50" i="9" s="1"/>
  <c r="O55" i="9" s="1"/>
  <c r="P25" i="9"/>
  <c r="Q25" i="9"/>
  <c r="R25" i="9"/>
  <c r="S25" i="9"/>
  <c r="T25" i="9"/>
  <c r="P26" i="9"/>
  <c r="Q26" i="9"/>
  <c r="R26" i="9"/>
  <c r="S26" i="9"/>
  <c r="T26" i="9"/>
  <c r="P27" i="9"/>
  <c r="Q27" i="9"/>
  <c r="R27" i="9"/>
  <c r="S27" i="9"/>
  <c r="T27" i="9"/>
  <c r="P28" i="9"/>
  <c r="I8" i="9" s="1"/>
  <c r="Q28" i="9"/>
  <c r="R28" i="9"/>
  <c r="K8" i="9" s="1"/>
  <c r="S28" i="9"/>
  <c r="T28" i="9"/>
  <c r="P29" i="9"/>
  <c r="Q29" i="9"/>
  <c r="R29" i="9"/>
  <c r="S29" i="9"/>
  <c r="T29" i="9"/>
  <c r="P30" i="9"/>
  <c r="Q30" i="9"/>
  <c r="R30" i="9"/>
  <c r="S30" i="9"/>
  <c r="T30" i="9"/>
  <c r="P31" i="9"/>
  <c r="Q31" i="9"/>
  <c r="R31" i="9"/>
  <c r="S31" i="9"/>
  <c r="T31" i="9"/>
  <c r="P32" i="9"/>
  <c r="Q32" i="9"/>
  <c r="R32" i="9"/>
  <c r="S32" i="9"/>
  <c r="T32" i="9"/>
  <c r="P33" i="9"/>
  <c r="Q33" i="9"/>
  <c r="J9" i="9" s="1"/>
  <c r="R33" i="9"/>
  <c r="S33" i="9"/>
  <c r="T33" i="9"/>
  <c r="P34" i="9"/>
  <c r="Q34" i="9"/>
  <c r="R34" i="9"/>
  <c r="S34" i="9"/>
  <c r="T34" i="9"/>
  <c r="P35" i="9"/>
  <c r="Q35" i="9"/>
  <c r="R35" i="9"/>
  <c r="S35" i="9"/>
  <c r="T35" i="9"/>
  <c r="P36" i="9"/>
  <c r="Q36" i="9"/>
  <c r="R36" i="9"/>
  <c r="S36" i="9"/>
  <c r="T36" i="9"/>
  <c r="P37" i="9"/>
  <c r="Q37" i="9"/>
  <c r="R37" i="9"/>
  <c r="S37" i="9"/>
  <c r="T37" i="9"/>
  <c r="P38" i="9"/>
  <c r="I10" i="9" s="1"/>
  <c r="Q38" i="9"/>
  <c r="R38" i="9"/>
  <c r="S38" i="9"/>
  <c r="T38" i="9"/>
  <c r="P39" i="9"/>
  <c r="Q39" i="9"/>
  <c r="R39" i="9"/>
  <c r="S39" i="9"/>
  <c r="T39" i="9"/>
  <c r="P40" i="9"/>
  <c r="Q40" i="9"/>
  <c r="R40" i="9"/>
  <c r="S40" i="9"/>
  <c r="T40" i="9"/>
  <c r="P41" i="9"/>
  <c r="Q41" i="9"/>
  <c r="R41" i="9"/>
  <c r="S41" i="9"/>
  <c r="T41" i="9"/>
  <c r="P42" i="9"/>
  <c r="Q42" i="9"/>
  <c r="R42" i="9"/>
  <c r="S42" i="9"/>
  <c r="T42" i="9"/>
  <c r="P43" i="9"/>
  <c r="I11" i="9" s="1"/>
  <c r="Q43" i="9"/>
  <c r="R43" i="9"/>
  <c r="S43" i="9"/>
  <c r="T43" i="9"/>
  <c r="P44" i="9"/>
  <c r="Q44" i="9"/>
  <c r="R44" i="9"/>
  <c r="S44" i="9"/>
  <c r="T44" i="9"/>
  <c r="P45" i="9"/>
  <c r="Q45" i="9"/>
  <c r="R45" i="9"/>
  <c r="S45" i="9"/>
  <c r="T45" i="9"/>
  <c r="P46" i="9"/>
  <c r="Q46" i="9"/>
  <c r="R46" i="9"/>
  <c r="S46" i="9"/>
  <c r="T46" i="9"/>
  <c r="P47" i="9"/>
  <c r="Q47" i="9"/>
  <c r="R47" i="9"/>
  <c r="S47" i="9"/>
  <c r="T47" i="9"/>
  <c r="P48" i="9"/>
  <c r="I12" i="9" s="1"/>
  <c r="Q48" i="9"/>
  <c r="R48" i="9"/>
  <c r="S48" i="9"/>
  <c r="T48" i="9"/>
  <c r="M12" i="9" s="1"/>
  <c r="P49" i="9"/>
  <c r="Q49" i="9"/>
  <c r="R49" i="9"/>
  <c r="S49" i="9"/>
  <c r="T49" i="9"/>
  <c r="P50" i="9"/>
  <c r="Q50" i="9"/>
  <c r="R50" i="9"/>
  <c r="S50" i="9"/>
  <c r="T50" i="9"/>
  <c r="P51" i="9"/>
  <c r="Q51" i="9"/>
  <c r="R51" i="9"/>
  <c r="S51" i="9"/>
  <c r="T51" i="9"/>
  <c r="P52" i="9"/>
  <c r="Q52" i="9"/>
  <c r="J13" i="9" s="1"/>
  <c r="R52" i="9"/>
  <c r="K13" i="9" s="1"/>
  <c r="S52" i="9"/>
  <c r="T52" i="9"/>
  <c r="P53" i="9"/>
  <c r="Q53" i="9"/>
  <c r="R53" i="9"/>
  <c r="S53" i="9"/>
  <c r="T53" i="9"/>
  <c r="P54" i="9"/>
  <c r="Q54" i="9"/>
  <c r="R54" i="9"/>
  <c r="S54" i="9"/>
  <c r="T54" i="9"/>
  <c r="P55" i="9"/>
  <c r="Q55" i="9"/>
  <c r="R55" i="9"/>
  <c r="S55" i="9"/>
  <c r="T55" i="9"/>
  <c r="P56" i="9"/>
  <c r="I14" i="9" s="1"/>
  <c r="Q56" i="9"/>
  <c r="R56" i="9"/>
  <c r="S56" i="9"/>
  <c r="T56" i="9"/>
  <c r="M14" i="9" s="1"/>
  <c r="P57" i="9"/>
  <c r="Q57" i="9"/>
  <c r="J14" i="9" s="1"/>
  <c r="R57" i="9"/>
  <c r="S57" i="9"/>
  <c r="T57" i="9"/>
  <c r="P58" i="9"/>
  <c r="Q58" i="9"/>
  <c r="R58" i="9"/>
  <c r="S58" i="9"/>
  <c r="T58" i="9"/>
  <c r="P59" i="9"/>
  <c r="Q59" i="9"/>
  <c r="R59" i="9"/>
  <c r="S59" i="9"/>
  <c r="T59" i="9"/>
  <c r="P60" i="9"/>
  <c r="I15" i="9" s="1"/>
  <c r="Q60" i="9"/>
  <c r="R60" i="9"/>
  <c r="S60" i="9"/>
  <c r="T60" i="9"/>
  <c r="P61" i="9"/>
  <c r="Q61" i="9"/>
  <c r="R61" i="9"/>
  <c r="S61" i="9"/>
  <c r="T61" i="9"/>
  <c r="O62" i="9"/>
  <c r="O67" i="9" s="1"/>
  <c r="P62" i="9"/>
  <c r="Q62" i="9"/>
  <c r="R62" i="9"/>
  <c r="S62" i="9"/>
  <c r="T62" i="9"/>
  <c r="P63" i="9"/>
  <c r="Q63" i="9"/>
  <c r="R63" i="9"/>
  <c r="S63" i="9"/>
  <c r="T63" i="9"/>
  <c r="P64" i="9"/>
  <c r="I16" i="9" s="1"/>
  <c r="Q64" i="9"/>
  <c r="J16" i="9" s="1"/>
  <c r="R64" i="9"/>
  <c r="K16" i="9" s="1"/>
  <c r="S64" i="9"/>
  <c r="L16" i="9" s="1"/>
  <c r="T64" i="9"/>
  <c r="O65" i="9"/>
  <c r="P65" i="9"/>
  <c r="Q65" i="9"/>
  <c r="R65" i="9"/>
  <c r="S65" i="9"/>
  <c r="T65" i="9"/>
  <c r="O66" i="9"/>
  <c r="P66" i="9"/>
  <c r="Q66" i="9"/>
  <c r="R66" i="9"/>
  <c r="S66" i="9"/>
  <c r="T66" i="9"/>
  <c r="P67" i="9"/>
  <c r="Q67" i="9"/>
  <c r="R67" i="9"/>
  <c r="S67" i="9"/>
  <c r="T67" i="9"/>
  <c r="M15" i="9" l="1"/>
  <c r="I9" i="9"/>
  <c r="J8" i="9"/>
  <c r="L14" i="9"/>
  <c r="M10" i="9"/>
  <c r="J7" i="9"/>
  <c r="L6" i="9"/>
  <c r="M8" i="9"/>
  <c r="K5" i="9"/>
  <c r="M4" i="9"/>
  <c r="L12" i="9"/>
  <c r="M11" i="9"/>
  <c r="M5" i="9"/>
  <c r="L15" i="9"/>
  <c r="K15" i="9"/>
  <c r="K12" i="9"/>
  <c r="L11" i="9"/>
  <c r="L7" i="9"/>
  <c r="M16" i="9"/>
  <c r="J15" i="9"/>
  <c r="I13" i="9"/>
  <c r="J12" i="9"/>
  <c r="K11" i="9"/>
  <c r="L10" i="9"/>
  <c r="M9" i="9"/>
  <c r="J4" i="9"/>
  <c r="K4" i="9"/>
  <c r="K10" i="9"/>
  <c r="L9" i="9"/>
  <c r="M6" i="9"/>
  <c r="L5" i="9"/>
  <c r="I4" i="9"/>
  <c r="J3" i="9"/>
  <c r="M13" i="9"/>
  <c r="J11" i="9"/>
  <c r="K14" i="9"/>
  <c r="L13" i="9"/>
  <c r="J10" i="9"/>
  <c r="K9" i="9"/>
  <c r="I3" i="9"/>
  <c r="L8" i="9"/>
  <c r="M3" i="9"/>
  <c r="L3" i="9"/>
  <c r="K3" i="9"/>
  <c r="L4" i="9"/>
  <c r="AG102" i="8"/>
  <c r="AH102" i="8"/>
  <c r="AF102" i="8"/>
  <c r="AF75" i="8"/>
  <c r="AG75" i="8"/>
  <c r="AH75" i="8"/>
  <c r="AF76" i="8"/>
  <c r="AG76" i="8"/>
  <c r="AH76" i="8"/>
  <c r="AF77" i="8"/>
  <c r="AG77" i="8"/>
  <c r="AH77" i="8"/>
  <c r="AF78" i="8"/>
  <c r="AG78" i="8"/>
  <c r="AH78" i="8"/>
  <c r="AF79" i="8"/>
  <c r="AG79" i="8"/>
  <c r="AH79" i="8"/>
  <c r="AF80" i="8"/>
  <c r="AG80" i="8"/>
  <c r="AH80" i="8"/>
  <c r="AF81" i="8"/>
  <c r="AG81" i="8"/>
  <c r="AH81" i="8"/>
  <c r="AF82" i="8"/>
  <c r="AG82" i="8"/>
  <c r="AH82" i="8"/>
  <c r="AF83" i="8"/>
  <c r="AG83" i="8"/>
  <c r="AH83" i="8"/>
  <c r="AF84" i="8"/>
  <c r="AG84" i="8"/>
  <c r="AH84" i="8"/>
  <c r="AF85" i="8"/>
  <c r="AG85" i="8"/>
  <c r="AH85" i="8"/>
  <c r="AF86" i="8"/>
  <c r="AG86" i="8"/>
  <c r="AH86" i="8"/>
  <c r="AF87" i="8"/>
  <c r="AG87" i="8"/>
  <c r="AH87" i="8"/>
  <c r="AF88" i="8"/>
  <c r="AG88" i="8"/>
  <c r="AH88" i="8"/>
  <c r="AF89" i="8"/>
  <c r="AG89" i="8"/>
  <c r="AH89" i="8"/>
  <c r="AF90" i="8"/>
  <c r="AG90" i="8"/>
  <c r="AH90" i="8"/>
  <c r="AF91" i="8"/>
  <c r="AG91" i="8"/>
  <c r="AH91" i="8"/>
  <c r="AF92" i="8"/>
  <c r="AG92" i="8"/>
  <c r="AH92" i="8"/>
  <c r="AF93" i="8"/>
  <c r="AG93" i="8"/>
  <c r="AH93" i="8"/>
  <c r="AF94" i="8"/>
  <c r="AG94" i="8"/>
  <c r="AH94" i="8"/>
  <c r="AF95" i="8"/>
  <c r="AG95" i="8"/>
  <c r="AH95" i="8"/>
  <c r="AF96" i="8"/>
  <c r="AG96" i="8"/>
  <c r="AH96" i="8"/>
  <c r="AF97" i="8"/>
  <c r="AG97" i="8"/>
  <c r="AH97" i="8"/>
  <c r="AF98" i="8"/>
  <c r="AG98" i="8"/>
  <c r="AH98" i="8"/>
  <c r="AF99" i="8"/>
  <c r="AG99" i="8"/>
  <c r="AH99" i="8"/>
  <c r="AF100" i="8"/>
  <c r="AG100" i="8"/>
  <c r="AH100" i="8"/>
  <c r="AF101" i="8"/>
  <c r="AG101" i="8"/>
  <c r="AH101" i="8"/>
  <c r="AH74" i="8"/>
  <c r="AG74" i="8"/>
  <c r="AF74" i="8"/>
  <c r="I17" i="9" l="1"/>
  <c r="B35" i="8"/>
  <c r="C35" i="8"/>
  <c r="C39" i="8" s="1"/>
  <c r="C73" i="8" s="1"/>
  <c r="D35" i="8"/>
  <c r="E35" i="8"/>
  <c r="F35" i="8"/>
  <c r="G35" i="8"/>
  <c r="G39" i="8" s="1"/>
  <c r="G73" i="8" s="1"/>
  <c r="H35" i="8"/>
  <c r="I35" i="8"/>
  <c r="I39" i="8" s="1"/>
  <c r="I73" i="8" s="1"/>
  <c r="J35" i="8"/>
  <c r="J39" i="8" s="1"/>
  <c r="J73" i="8" s="1"/>
  <c r="K35" i="8"/>
  <c r="K39" i="8" s="1"/>
  <c r="K73" i="8" s="1"/>
  <c r="L35" i="8"/>
  <c r="M35" i="8"/>
  <c r="M39" i="8" s="1"/>
  <c r="M73" i="8" s="1"/>
  <c r="N35" i="8"/>
  <c r="O35" i="8"/>
  <c r="O39" i="8" s="1"/>
  <c r="O73" i="8" s="1"/>
  <c r="P35" i="8"/>
  <c r="Q35" i="8"/>
  <c r="Q39" i="8" s="1"/>
  <c r="Q73" i="8" s="1"/>
  <c r="R35" i="8"/>
  <c r="R39" i="8" s="1"/>
  <c r="R73" i="8" s="1"/>
  <c r="S35" i="8"/>
  <c r="S39" i="8" s="1"/>
  <c r="S73" i="8" s="1"/>
  <c r="T35" i="8"/>
  <c r="T39" i="8" s="1"/>
  <c r="T73" i="8" s="1"/>
  <c r="U35" i="8"/>
  <c r="U39" i="8" s="1"/>
  <c r="U73" i="8" s="1"/>
  <c r="V35" i="8"/>
  <c r="W35" i="8"/>
  <c r="W39" i="8" s="1"/>
  <c r="W73" i="8" s="1"/>
  <c r="X35" i="8"/>
  <c r="Y35" i="8"/>
  <c r="Y39" i="8" s="1"/>
  <c r="Y73" i="8" s="1"/>
  <c r="Z35" i="8"/>
  <c r="AA35" i="8"/>
  <c r="AA39" i="8" s="1"/>
  <c r="AA73" i="8" s="1"/>
  <c r="AB35" i="8"/>
  <c r="AC35" i="8"/>
  <c r="AD36" i="8"/>
  <c r="B39" i="8"/>
  <c r="B73" i="8" s="1"/>
  <c r="D39" i="8"/>
  <c r="D73" i="8" s="1"/>
  <c r="E39" i="8"/>
  <c r="E73" i="8" s="1"/>
  <c r="F39" i="8"/>
  <c r="H39" i="8"/>
  <c r="L39" i="8"/>
  <c r="L73" i="8" s="1"/>
  <c r="N39" i="8"/>
  <c r="P39" i="8"/>
  <c r="V39" i="8"/>
  <c r="V73" i="8" s="1"/>
  <c r="X39" i="8"/>
  <c r="X73" i="8" s="1"/>
  <c r="Z39" i="8"/>
  <c r="Z73" i="8" s="1"/>
  <c r="AB39" i="8"/>
  <c r="AB73" i="8" s="1"/>
  <c r="AC39" i="8"/>
  <c r="A40" i="8"/>
  <c r="AD40" i="8"/>
  <c r="A41" i="8"/>
  <c r="AD41" i="8"/>
  <c r="A42" i="8"/>
  <c r="AD42" i="8"/>
  <c r="A43" i="8"/>
  <c r="A77" i="8" s="1"/>
  <c r="AD43" i="8"/>
  <c r="A44" i="8"/>
  <c r="A78" i="8" s="1"/>
  <c r="AD44" i="8"/>
  <c r="A45" i="8"/>
  <c r="AD45" i="8"/>
  <c r="A46" i="8"/>
  <c r="AD46" i="8"/>
  <c r="A47" i="8"/>
  <c r="A81" i="8" s="1"/>
  <c r="AD47" i="8"/>
  <c r="A48" i="8"/>
  <c r="AD48" i="8"/>
  <c r="A49" i="8"/>
  <c r="A83" i="8" s="1"/>
  <c r="AD49" i="8"/>
  <c r="A50" i="8"/>
  <c r="A84" i="8" s="1"/>
  <c r="AD50" i="8"/>
  <c r="A51" i="8"/>
  <c r="A85" i="8" s="1"/>
  <c r="AD51" i="8"/>
  <c r="A52" i="8"/>
  <c r="AD52" i="8"/>
  <c r="A53" i="8"/>
  <c r="AD53" i="8"/>
  <c r="A54" i="8"/>
  <c r="AD54" i="8"/>
  <c r="A55" i="8"/>
  <c r="A89" i="8" s="1"/>
  <c r="AD55" i="8"/>
  <c r="A56" i="8"/>
  <c r="A90" i="8" s="1"/>
  <c r="AD56" i="8"/>
  <c r="A57" i="8"/>
  <c r="AD57" i="8"/>
  <c r="A58" i="8"/>
  <c r="AD58" i="8"/>
  <c r="A59" i="8"/>
  <c r="A93" i="8" s="1"/>
  <c r="AD59" i="8"/>
  <c r="A60" i="8"/>
  <c r="AD60" i="8"/>
  <c r="A61" i="8"/>
  <c r="AD61" i="8"/>
  <c r="A62" i="8"/>
  <c r="AD62" i="8"/>
  <c r="A63" i="8"/>
  <c r="A97" i="8" s="1"/>
  <c r="AD63" i="8"/>
  <c r="A64" i="8"/>
  <c r="AD64" i="8"/>
  <c r="A65" i="8"/>
  <c r="AD65" i="8"/>
  <c r="A66" i="8"/>
  <c r="AD66" i="8"/>
  <c r="A67" i="8"/>
  <c r="A101" i="8" s="1"/>
  <c r="AD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F73" i="8"/>
  <c r="H73" i="8"/>
  <c r="N73" i="8"/>
  <c r="P73" i="8"/>
  <c r="AC73" i="8"/>
  <c r="A74" i="8"/>
  <c r="AD74" i="8"/>
  <c r="AE74" i="8"/>
  <c r="A75" i="8"/>
  <c r="AD75" i="8"/>
  <c r="AE75" i="8" s="1"/>
  <c r="A76" i="8"/>
  <c r="AD76" i="8"/>
  <c r="AE76" i="8"/>
  <c r="AD77" i="8"/>
  <c r="AE77" i="8" s="1"/>
  <c r="AD78" i="8"/>
  <c r="AE78" i="8"/>
  <c r="A79" i="8"/>
  <c r="AD79" i="8"/>
  <c r="AE79" i="8" s="1"/>
  <c r="A80" i="8"/>
  <c r="AD80" i="8"/>
  <c r="AE80" i="8"/>
  <c r="AD81" i="8"/>
  <c r="AE81" i="8" s="1"/>
  <c r="A82" i="8"/>
  <c r="AD82" i="8"/>
  <c r="AE82" i="8"/>
  <c r="AD83" i="8"/>
  <c r="AE83" i="8" s="1"/>
  <c r="AD84" i="8"/>
  <c r="AE84" i="8"/>
  <c r="AD85" i="8"/>
  <c r="AE85" i="8" s="1"/>
  <c r="A86" i="8"/>
  <c r="AD86" i="8"/>
  <c r="AE86" i="8" s="1"/>
  <c r="A87" i="8"/>
  <c r="AD87" i="8"/>
  <c r="AE87" i="8" s="1"/>
  <c r="A88" i="8"/>
  <c r="AD88" i="8"/>
  <c r="AE88" i="8" s="1"/>
  <c r="AD89" i="8"/>
  <c r="AE89" i="8" s="1"/>
  <c r="AD90" i="8"/>
  <c r="AE90" i="8"/>
  <c r="A91" i="8"/>
  <c r="AD91" i="8"/>
  <c r="AE91" i="8" s="1"/>
  <c r="A92" i="8"/>
  <c r="AD92" i="8"/>
  <c r="AE92" i="8"/>
  <c r="AD93" i="8"/>
  <c r="AE93" i="8" s="1"/>
  <c r="A94" i="8"/>
  <c r="AD94" i="8"/>
  <c r="AE94" i="8"/>
  <c r="A95" i="8"/>
  <c r="AD95" i="8"/>
  <c r="AE95" i="8" s="1"/>
  <c r="A96" i="8"/>
  <c r="AD96" i="8"/>
  <c r="AE96" i="8"/>
  <c r="AD97" i="8"/>
  <c r="AE97" i="8" s="1"/>
  <c r="A98" i="8"/>
  <c r="AD98" i="8"/>
  <c r="AE98" i="8"/>
  <c r="A99" i="8"/>
  <c r="AD99" i="8"/>
  <c r="AE99" i="8" s="1"/>
  <c r="A100" i="8"/>
  <c r="AD100" i="8"/>
  <c r="AE100" i="8"/>
  <c r="AD101" i="8"/>
  <c r="AE101" i="8" s="1"/>
  <c r="AF104" i="8" l="1"/>
  <c r="C10" i="4" l="1"/>
  <c r="C15" i="4" l="1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B16" i="4"/>
  <c r="B17" i="4"/>
  <c r="B18" i="4"/>
  <c r="B19" i="4"/>
  <c r="B20" i="4"/>
  <c r="B21" i="4"/>
  <c r="B22" i="4"/>
  <c r="B15" i="4"/>
  <c r="B10" i="4"/>
  <c r="I10" i="4"/>
  <c r="H10" i="4"/>
  <c r="G10" i="4"/>
  <c r="F10" i="4"/>
  <c r="E10" i="4"/>
  <c r="D10" i="4"/>
  <c r="J3" i="4"/>
  <c r="J4" i="4"/>
  <c r="J5" i="4"/>
  <c r="J6" i="4"/>
  <c r="J7" i="4"/>
  <c r="J8" i="4"/>
  <c r="J9" i="4"/>
  <c r="J2" i="4"/>
  <c r="D5" i="3"/>
  <c r="C1" i="3"/>
  <c r="B8" i="2"/>
  <c r="B7" i="2"/>
  <c r="B6" i="2"/>
  <c r="B5" i="2"/>
  <c r="E23" i="4" l="1"/>
  <c r="E27" i="4" s="1"/>
  <c r="J17" i="4"/>
  <c r="J18" i="4"/>
  <c r="F23" i="4"/>
  <c r="F27" i="4" s="1"/>
  <c r="C23" i="4"/>
  <c r="C27" i="4" s="1"/>
  <c r="J20" i="4"/>
  <c r="H23" i="4"/>
  <c r="H27" i="4" s="1"/>
  <c r="J19" i="4"/>
  <c r="J16" i="4"/>
  <c r="I23" i="4"/>
  <c r="I27" i="4" s="1"/>
  <c r="B23" i="4"/>
  <c r="B27" i="4" s="1"/>
  <c r="J22" i="4"/>
  <c r="J21" i="4"/>
  <c r="D23" i="4"/>
  <c r="D27" i="4" s="1"/>
  <c r="J15" i="4"/>
  <c r="G23" i="4"/>
  <c r="G27" i="4" s="1"/>
  <c r="C6" i="3"/>
  <c r="B9" i="2"/>
  <c r="B10" i="2"/>
  <c r="B15" i="1"/>
  <c r="B16" i="1"/>
  <c r="B17" i="1"/>
  <c r="B14" i="1"/>
  <c r="J27" i="4" l="1"/>
  <c r="B12" i="2"/>
  <c r="B19" i="1"/>
</calcChain>
</file>

<file path=xl/sharedStrings.xml><?xml version="1.0" encoding="utf-8"?>
<sst xmlns="http://schemas.openxmlformats.org/spreadsheetml/2006/main" count="234" uniqueCount="101">
  <si>
    <t>X-coordinate</t>
  </si>
  <si>
    <t>Y-coordinate</t>
  </si>
  <si>
    <t>Annual shipments</t>
  </si>
  <si>
    <t>Customer 1</t>
  </si>
  <si>
    <t>Customer 2</t>
  </si>
  <si>
    <t>Customer 3</t>
  </si>
  <si>
    <t>Customer 4</t>
  </si>
  <si>
    <t>Warehouse location</t>
  </si>
  <si>
    <t>Customer distances from warehouse</t>
  </si>
  <si>
    <t>Customer data</t>
  </si>
  <si>
    <t>Lafferty facility location model</t>
  </si>
  <si>
    <t>Annual Distance</t>
  </si>
  <si>
    <t>company 1 cost</t>
  </si>
  <si>
    <t>company 2 cost</t>
  </si>
  <si>
    <t>Total Cost</t>
  </si>
  <si>
    <t>Selling Price Per Widget</t>
  </si>
  <si>
    <t>Total Revenue</t>
  </si>
  <si>
    <t>Widget's Sold</t>
  </si>
  <si>
    <t>Total Profit</t>
  </si>
  <si>
    <t>q1 - company 1 Widget's produced</t>
  </si>
  <si>
    <t>q2 - company 2 Widget's produced</t>
  </si>
  <si>
    <t>Train</t>
  </si>
  <si>
    <t>Car</t>
  </si>
  <si>
    <t># of people</t>
  </si>
  <si>
    <t>total time</t>
  </si>
  <si>
    <t>Average Time</t>
  </si>
  <si>
    <t>total people</t>
  </si>
  <si>
    <t>Length Of Commercials</t>
  </si>
  <si>
    <t>Sum</t>
  </si>
  <si>
    <t>equals</t>
  </si>
  <si>
    <t>&gt;=</t>
  </si>
  <si>
    <t>Total</t>
  </si>
  <si>
    <t>&lt;=</t>
  </si>
  <si>
    <t>Portland</t>
  </si>
  <si>
    <t>San Francisco</t>
  </si>
  <si>
    <t>Sacramento</t>
  </si>
  <si>
    <t>Los Angeles</t>
  </si>
  <si>
    <t>Phoenix</t>
  </si>
  <si>
    <t>Salt Lake City</t>
  </si>
  <si>
    <t>Denver</t>
  </si>
  <si>
    <t>San Antonio</t>
  </si>
  <si>
    <t>Oklahoma City</t>
  </si>
  <si>
    <t>Dallas</t>
  </si>
  <si>
    <t>Houston</t>
  </si>
  <si>
    <t>Minneapolis</t>
  </si>
  <si>
    <t>New Orleans</t>
  </si>
  <si>
    <t>Memphis</t>
  </si>
  <si>
    <t>Milwaukee</t>
  </si>
  <si>
    <t>Chicago</t>
  </si>
  <si>
    <t>Indianapolis</t>
  </si>
  <si>
    <t>Atlanta</t>
  </si>
  <si>
    <t>Detroit</t>
  </si>
  <si>
    <t>Cleveland</t>
  </si>
  <si>
    <t>Orlando</t>
  </si>
  <si>
    <t>Charlotte</t>
  </si>
  <si>
    <t>Miami</t>
  </si>
  <si>
    <t>Toronto</t>
  </si>
  <si>
    <t>Washington</t>
  </si>
  <si>
    <t>Philadelphia</t>
  </si>
  <si>
    <t>New York</t>
  </si>
  <si>
    <t>Boston</t>
  </si>
  <si>
    <t>From\To</t>
  </si>
  <si>
    <t>Global Average</t>
  </si>
  <si>
    <t>Student</t>
  </si>
  <si>
    <t>CPA?</t>
  </si>
  <si>
    <t>Quant?</t>
  </si>
  <si>
    <t>Female?</t>
  </si>
  <si>
    <t>Minority?</t>
  </si>
  <si>
    <t>Foreign?</t>
  </si>
  <si>
    <t>Group</t>
  </si>
  <si>
    <t>Objective</t>
  </si>
  <si>
    <t>+</t>
  </si>
  <si>
    <t>=Model!$B$53</t>
  </si>
  <si>
    <t>Total_distance</t>
  </si>
  <si>
    <t>=Model!$M$19</t>
  </si>
  <si>
    <t>Service_centers</t>
  </si>
  <si>
    <t>=Model!$B$34:$L$34</t>
  </si>
  <si>
    <t>Number_serviced_by</t>
  </si>
  <si>
    <t>=Model!$B$36:$L$36</t>
  </si>
  <si>
    <t>Logical_capacity</t>
  </si>
  <si>
    <t>=Model!$M$23:$M$33</t>
  </si>
  <si>
    <t>Total_assignments</t>
  </si>
  <si>
    <t>=Model!$B$19:$L$19</t>
  </si>
  <si>
    <t>Include_service_center</t>
  </si>
  <si>
    <t>=Model!$O$19</t>
  </si>
  <si>
    <t>Max_centers</t>
  </si>
  <si>
    <t>Numbers of annual trips to customers, and total distances (1000s of miles) traveled annually to customers</t>
  </si>
  <si>
    <t>Logical capacity</t>
  </si>
  <si>
    <t>Number serviced by</t>
  </si>
  <si>
    <t>=</t>
  </si>
  <si>
    <t>Assignments (1 if customers along side are serviced by service center along top, 0 otherwise)</t>
  </si>
  <si>
    <t>Include service center</t>
  </si>
  <si>
    <t>Required centers</t>
  </si>
  <si>
    <t>Service centers</t>
  </si>
  <si>
    <t>Locations of service centers</t>
  </si>
  <si>
    <t>Distances between cities</t>
  </si>
  <si>
    <t>Locating service centers and assigning service centers to customers - an alternative way of modeling the logical constraint</t>
  </si>
  <si>
    <t>Cleveland Check</t>
  </si>
  <si>
    <t>Sacremento Check</t>
  </si>
  <si>
    <t>New Orleans Check</t>
  </si>
  <si>
    <t>Ref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</si>
</sst>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.00"/>
  </numFmts>
  <fonts count="11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43" fontId="9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lef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/>
    <xf numFmtId="0" fontId="5" fillId="0" borderId="0" xfId="0" applyFont="1" applyFill="1" applyAlignment="1">
      <alignment horizontal="left"/>
    </xf>
    <xf numFmtId="0" fontId="0" fillId="0" borderId="1" xfId="0" applyBorder="1"/>
    <xf numFmtId="0" fontId="0" fillId="0" borderId="0" xfId="0" applyFont="1"/>
    <xf numFmtId="165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0" xfId="0" applyFont="1"/>
    <xf numFmtId="0" fontId="7" fillId="0" borderId="5" xfId="0" applyFont="1" applyBorder="1"/>
    <xf numFmtId="164" fontId="7" fillId="0" borderId="0" xfId="0" applyNumberFormat="1" applyFont="1"/>
    <xf numFmtId="164" fontId="8" fillId="0" borderId="0" xfId="0" applyNumberFormat="1" applyFont="1"/>
    <xf numFmtId="1" fontId="7" fillId="3" borderId="0" xfId="3" applyNumberFormat="1" applyFont="1" applyFill="1" applyBorder="1"/>
    <xf numFmtId="1" fontId="0" fillId="0" borderId="0" xfId="0" applyNumberFormat="1"/>
    <xf numFmtId="0" fontId="1" fillId="0" borderId="0" xfId="4"/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</cellXfs>
  <cellStyles count="5">
    <cellStyle name="Comma 2" xfId="3" xr:uid="{1EE96D8F-E0C3-4A33-879F-BDC6319DE848}"/>
    <cellStyle name="Normal" xfId="0" builtinId="0" customBuiltin="1"/>
    <cellStyle name="Normal 2" xfId="1" xr:uid="{897B1C50-457F-4D94-A42E-873F732691DA}"/>
    <cellStyle name="Normal 3" xfId="2" xr:uid="{C8F21937-14B2-45FA-8BF7-3E36B750D5EB}"/>
    <cellStyle name="Normal 3 2" xfId="4" xr:uid="{EEB74452-2AE8-4B5E-A1F6-CB7D64B2637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104</xdr:row>
      <xdr:rowOff>146050</xdr:rowOff>
    </xdr:from>
    <xdr:to>
      <xdr:col>32</xdr:col>
      <xdr:colOff>38100</xdr:colOff>
      <xdr:row>105</xdr:row>
      <xdr:rowOff>149225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579A15C-E709-4BA6-B2C4-8FFDF1D65EB4}"/>
            </a:ext>
          </a:extLst>
        </xdr:cNvPr>
        <xdr:cNvSpPr/>
      </xdr:nvSpPr>
      <xdr:spPr>
        <a:xfrm>
          <a:off x="18935700" y="18964275"/>
          <a:ext cx="609600" cy="1873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31</xdr:col>
      <xdr:colOff>28575</xdr:colOff>
      <xdr:row>104</xdr:row>
      <xdr:rowOff>66675</xdr:rowOff>
    </xdr:from>
    <xdr:to>
      <xdr:col>31</xdr:col>
      <xdr:colOff>259664</xdr:colOff>
      <xdr:row>105</xdr:row>
      <xdr:rowOff>12700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4BC2450-78C5-4278-8A37-B8230BA5FB0E}"/>
            </a:ext>
          </a:extLst>
        </xdr:cNvPr>
        <xdr:cNvSpPr/>
      </xdr:nvSpPr>
      <xdr:spPr>
        <a:xfrm>
          <a:off x="18923000" y="188849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647700</xdr:colOff>
      <xdr:row>69</xdr:row>
      <xdr:rowOff>0</xdr:rowOff>
    </xdr:from>
    <xdr:to>
      <xdr:col>14</xdr:col>
      <xdr:colOff>47625</xdr:colOff>
      <xdr:row>70</xdr:row>
      <xdr:rowOff>73025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9C9EFEC0-DDC0-4D17-A6C9-7848288794EB}"/>
            </a:ext>
          </a:extLst>
        </xdr:cNvPr>
        <xdr:cNvSpPr/>
      </xdr:nvSpPr>
      <xdr:spPr>
        <a:xfrm>
          <a:off x="8534400" y="12487275"/>
          <a:ext cx="444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38100</xdr:colOff>
      <xdr:row>36</xdr:row>
      <xdr:rowOff>22225</xdr:rowOff>
    </xdr:from>
    <xdr:to>
      <xdr:col>31</xdr:col>
      <xdr:colOff>38100</xdr:colOff>
      <xdr:row>36</xdr:row>
      <xdr:rowOff>22225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DCCE0786-C873-40EA-9F84-DBB704953457}"/>
            </a:ext>
          </a:extLst>
        </xdr:cNvPr>
        <xdr:cNvCxnSpPr>
          <a:cxnSpLocks/>
        </xdr:cNvCxnSpPr>
      </xdr:nvCxnSpPr>
      <xdr:spPr>
        <a:xfrm>
          <a:off x="18326100" y="6540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35</xdr:row>
      <xdr:rowOff>79375</xdr:rowOff>
    </xdr:from>
    <xdr:to>
      <xdr:col>30</xdr:col>
      <xdr:colOff>533400</xdr:colOff>
      <xdr:row>36</xdr:row>
      <xdr:rowOff>152400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3703B7ED-D487-4662-9D5E-C3964CD3D60B}"/>
            </a:ext>
          </a:extLst>
        </xdr:cNvPr>
        <xdr:cNvSpPr/>
      </xdr:nvSpPr>
      <xdr:spPr>
        <a:xfrm>
          <a:off x="18440400" y="6416675"/>
          <a:ext cx="381000" cy="25082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1609725</xdr:colOff>
      <xdr:row>39</xdr:row>
      <xdr:rowOff>63500</xdr:rowOff>
    </xdr:from>
    <xdr:to>
      <xdr:col>1</xdr:col>
      <xdr:colOff>311717</xdr:colOff>
      <xdr:row>40</xdr:row>
      <xdr:rowOff>9525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8A722249-7263-4E9A-AC69-451AE56CA2D2}"/>
            </a:ext>
          </a:extLst>
        </xdr:cNvPr>
        <xdr:cNvSpPr/>
      </xdr:nvSpPr>
      <xdr:spPr>
        <a:xfrm>
          <a:off x="606425" y="7124700"/>
          <a:ext cx="318067" cy="12065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0</xdr:col>
      <xdr:colOff>1609725</xdr:colOff>
      <xdr:row>35</xdr:row>
      <xdr:rowOff>44450</xdr:rowOff>
    </xdr:from>
    <xdr:to>
      <xdr:col>1</xdr:col>
      <xdr:colOff>311717</xdr:colOff>
      <xdr:row>35</xdr:row>
      <xdr:rowOff>171450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DD5A0EA3-C730-427C-924F-60A5B4066F33}"/>
            </a:ext>
          </a:extLst>
        </xdr:cNvPr>
        <xdr:cNvSpPr/>
      </xdr:nvSpPr>
      <xdr:spPr>
        <a:xfrm>
          <a:off x="606425" y="6381750"/>
          <a:ext cx="318067" cy="123825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35</xdr:col>
      <xdr:colOff>219075</xdr:colOff>
      <xdr:row>96</xdr:row>
      <xdr:rowOff>76200</xdr:rowOff>
    </xdr:from>
    <xdr:to>
      <xdr:col>38</xdr:col>
      <xdr:colOff>285750</xdr:colOff>
      <xdr:row>103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969695B-692C-450E-ACA7-A54C2A3B5563}"/>
            </a:ext>
          </a:extLst>
        </xdr:cNvPr>
        <xdr:cNvSpPr txBox="1"/>
      </xdr:nvSpPr>
      <xdr:spPr>
        <a:xfrm>
          <a:off x="27441525" y="17449800"/>
          <a:ext cx="26574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Manual</a:t>
          </a:r>
          <a:r>
            <a:rPr lang="en-US" sz="1100" baseline="0"/>
            <a:t> Check to make sure that one center does not get &gt;1600 packages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4"/>
  <sheetViews>
    <sheetView workbookViewId="0">
      <selection activeCell="K12" sqref="K12"/>
    </sheetView>
  </sheetViews>
  <sheetFormatPr defaultColWidth="9.109375" defaultRowHeight="14.4" x14ac:dyDescent="0.3"/>
  <cols>
    <col min="1" max="1" width="24.109375" style="2" customWidth="1"/>
    <col min="2" max="3" width="12.6640625" style="2" customWidth="1"/>
    <col min="4" max="4" width="8.109375" style="2" customWidth="1"/>
    <col min="5" max="5" width="17.5546875" style="2" customWidth="1"/>
    <col min="6" max="6" width="15.33203125" style="2" customWidth="1"/>
    <col min="7" max="7" width="11.5546875" style="2" customWidth="1"/>
    <col min="8" max="8" width="9.109375" style="2"/>
    <col min="9" max="9" width="13" style="2" customWidth="1"/>
    <col min="10" max="16384" width="9.109375" style="2"/>
  </cols>
  <sheetData>
    <row r="1" spans="1:8" x14ac:dyDescent="0.3">
      <c r="A1" s="8" t="s">
        <v>10</v>
      </c>
      <c r="B1" s="9"/>
      <c r="C1" s="9"/>
      <c r="D1" s="9"/>
      <c r="E1" s="9"/>
      <c r="F1" s="9"/>
      <c r="G1" s="1"/>
    </row>
    <row r="2" spans="1:8" x14ac:dyDescent="0.3">
      <c r="A2" s="9"/>
      <c r="B2" s="9"/>
      <c r="C2" s="9"/>
      <c r="D2" s="9"/>
      <c r="E2" s="9"/>
      <c r="F2" s="9"/>
      <c r="G2" s="3"/>
      <c r="H2" s="3"/>
    </row>
    <row r="3" spans="1:8" x14ac:dyDescent="0.3">
      <c r="A3" s="8" t="s">
        <v>9</v>
      </c>
      <c r="B3" s="9"/>
      <c r="C3" s="9"/>
      <c r="D3" s="9"/>
      <c r="E3" s="9"/>
      <c r="F3" s="9"/>
      <c r="G3" s="4"/>
      <c r="H3" s="4"/>
    </row>
    <row r="4" spans="1:8" s="6" customFormat="1" ht="12.75" customHeight="1" x14ac:dyDescent="0.3">
      <c r="A4" s="10"/>
      <c r="B4" s="11" t="s">
        <v>0</v>
      </c>
      <c r="C4" s="11" t="s">
        <v>1</v>
      </c>
      <c r="D4" s="9"/>
      <c r="E4" s="11" t="s">
        <v>2</v>
      </c>
      <c r="F4" s="9"/>
    </row>
    <row r="5" spans="1:8" x14ac:dyDescent="0.3">
      <c r="A5" s="10" t="s">
        <v>3</v>
      </c>
      <c r="B5" s="12">
        <v>5</v>
      </c>
      <c r="C5" s="12">
        <v>10</v>
      </c>
      <c r="D5" s="9"/>
      <c r="E5" s="12">
        <v>200</v>
      </c>
      <c r="F5" s="9"/>
      <c r="G5" s="1"/>
    </row>
    <row r="6" spans="1:8" x14ac:dyDescent="0.3">
      <c r="A6" s="10" t="s">
        <v>4</v>
      </c>
      <c r="B6" s="12">
        <v>10</v>
      </c>
      <c r="C6" s="12">
        <v>5</v>
      </c>
      <c r="D6" s="9"/>
      <c r="E6" s="12">
        <v>150</v>
      </c>
      <c r="F6" s="9"/>
      <c r="G6" s="5"/>
      <c r="H6" s="7"/>
    </row>
    <row r="7" spans="1:8" x14ac:dyDescent="0.3">
      <c r="A7" s="10" t="s">
        <v>5</v>
      </c>
      <c r="B7" s="12">
        <v>0</v>
      </c>
      <c r="C7" s="12">
        <v>12</v>
      </c>
      <c r="D7" s="9"/>
      <c r="E7" s="12">
        <v>200</v>
      </c>
      <c r="F7" s="9"/>
      <c r="G7" s="5"/>
      <c r="H7" s="7"/>
    </row>
    <row r="8" spans="1:8" x14ac:dyDescent="0.3">
      <c r="A8" s="10" t="s">
        <v>6</v>
      </c>
      <c r="B8" s="12">
        <v>12</v>
      </c>
      <c r="C8" s="12">
        <v>0</v>
      </c>
      <c r="D8" s="9"/>
      <c r="E8" s="12">
        <v>300</v>
      </c>
      <c r="F8" s="9"/>
      <c r="G8" s="5"/>
      <c r="H8" s="7"/>
    </row>
    <row r="9" spans="1:8" x14ac:dyDescent="0.3">
      <c r="A9" s="9"/>
      <c r="B9" s="9"/>
      <c r="C9" s="9"/>
      <c r="D9" s="9"/>
      <c r="E9" s="9"/>
      <c r="F9" s="9"/>
      <c r="G9" s="5"/>
      <c r="H9" s="7"/>
    </row>
    <row r="10" spans="1:8" x14ac:dyDescent="0.3">
      <c r="A10" s="8" t="s">
        <v>7</v>
      </c>
      <c r="B10" s="11" t="s">
        <v>0</v>
      </c>
      <c r="C10" s="11" t="s">
        <v>1</v>
      </c>
      <c r="D10" s="9"/>
      <c r="E10" s="9"/>
      <c r="F10" s="9"/>
      <c r="G10" s="5"/>
      <c r="H10" s="7"/>
    </row>
    <row r="11" spans="1:8" x14ac:dyDescent="0.3">
      <c r="A11" s="9"/>
      <c r="B11" s="13">
        <v>9.9999928503101447</v>
      </c>
      <c r="C11" s="13">
        <v>5.0000028640026741</v>
      </c>
      <c r="D11" s="9"/>
      <c r="E11" s="9"/>
      <c r="F11" s="9"/>
    </row>
    <row r="12" spans="1:8" x14ac:dyDescent="0.3">
      <c r="A12" s="9"/>
      <c r="B12" s="13"/>
      <c r="C12" s="13"/>
      <c r="D12" s="9"/>
      <c r="E12" s="9"/>
      <c r="F12" s="9"/>
    </row>
    <row r="13" spans="1:8" x14ac:dyDescent="0.3">
      <c r="A13" s="8" t="s">
        <v>8</v>
      </c>
      <c r="B13" s="9"/>
      <c r="C13" s="9"/>
      <c r="D13" s="9"/>
      <c r="E13" s="9"/>
      <c r="F13" s="9"/>
    </row>
    <row r="14" spans="1:8" x14ac:dyDescent="0.3">
      <c r="A14" s="10" t="s">
        <v>3</v>
      </c>
      <c r="B14" s="14">
        <f>ABS(B5-$B$11)+ABS(C5-$C$11)</f>
        <v>9.9999899863074706</v>
      </c>
      <c r="C14" s="9"/>
      <c r="D14" s="9"/>
      <c r="E14" s="9"/>
      <c r="F14" s="9"/>
    </row>
    <row r="15" spans="1:8" x14ac:dyDescent="0.3">
      <c r="A15" s="10" t="s">
        <v>4</v>
      </c>
      <c r="B15" s="14">
        <f>ABS(B6-$B$11)+ABS(C6-$C$11)</f>
        <v>1.0013692529398099E-5</v>
      </c>
      <c r="C15" s="9"/>
      <c r="D15" s="9"/>
      <c r="E15" s="9"/>
      <c r="F15" s="9"/>
    </row>
    <row r="16" spans="1:8" x14ac:dyDescent="0.3">
      <c r="A16" s="10" t="s">
        <v>5</v>
      </c>
      <c r="B16" s="14">
        <f>ABS(B7-$B$11)+ABS(C7-$C$11)</f>
        <v>16.999989986307469</v>
      </c>
      <c r="C16" s="9"/>
      <c r="D16" s="9"/>
      <c r="E16" s="9"/>
      <c r="F16" s="9"/>
    </row>
    <row r="17" spans="1:6" x14ac:dyDescent="0.3">
      <c r="A17" s="10" t="s">
        <v>6</v>
      </c>
      <c r="B17" s="14">
        <f>ABS(B8-$B$11)+ABS(C8-$C$11)</f>
        <v>7.0000100136925294</v>
      </c>
      <c r="C17" s="9"/>
      <c r="D17" s="9"/>
      <c r="E17" s="9"/>
      <c r="F17" s="9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15" t="s">
        <v>11</v>
      </c>
      <c r="B19" s="13">
        <f>SUMPRODUCT(E5:E8,B14:B17)</f>
        <v>7500.0005006846259</v>
      </c>
      <c r="C19" s="9"/>
      <c r="D19" s="9"/>
      <c r="E19" s="9"/>
      <c r="F19" s="9"/>
    </row>
    <row r="20" spans="1:6" x14ac:dyDescent="0.3">
      <c r="A20" s="9"/>
      <c r="B20" s="9"/>
      <c r="C20" s="9"/>
      <c r="D20" s="9"/>
      <c r="E20" s="9"/>
      <c r="F20" s="9"/>
    </row>
    <row r="21" spans="1:6" x14ac:dyDescent="0.3">
      <c r="A21" s="8"/>
      <c r="B21" s="9"/>
      <c r="C21" s="9"/>
      <c r="D21" s="9"/>
      <c r="E21" s="9"/>
      <c r="F21" s="9"/>
    </row>
    <row r="22" spans="1:6" x14ac:dyDescent="0.3">
      <c r="A22" s="9"/>
      <c r="B22" s="9"/>
      <c r="C22" s="9"/>
      <c r="D22" s="9"/>
      <c r="E22" s="9"/>
      <c r="F22" s="9"/>
    </row>
    <row r="23" spans="1:6" x14ac:dyDescent="0.3">
      <c r="A23" s="9"/>
      <c r="B23" s="9"/>
      <c r="C23" s="9"/>
      <c r="D23" s="9"/>
      <c r="E23" s="9"/>
      <c r="F23" s="9"/>
    </row>
    <row r="24" spans="1:6" x14ac:dyDescent="0.3">
      <c r="A24" s="9"/>
      <c r="B24" s="9"/>
      <c r="C24" s="9"/>
      <c r="D24" s="9"/>
      <c r="E24" s="9"/>
      <c r="F24" s="9"/>
    </row>
  </sheetData>
  <phoneticPr fontId="4" type="noConversion"/>
  <printOptions horizontalCentered="1" verticalCentered="1" headings="1" gridLines="1" gridLinesSet="0"/>
  <pageMargins left="0.75" right="0.75" top="1" bottom="1" header="0.5" footer="0.5"/>
  <pageSetup scale="69" orientation="portrait" horizontalDpi="300" verticalDpi="300" r:id="rId1"/>
  <headerFooter alignWithMargins="0">
    <oddFooter>&amp;C&amp;"Arial,Bold"Exhibit 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4149-516B-4FF2-99B9-862A58000CD0}">
  <dimension ref="A2:B12"/>
  <sheetViews>
    <sheetView workbookViewId="0">
      <selection activeCell="A4" sqref="A4"/>
    </sheetView>
  </sheetViews>
  <sheetFormatPr defaultRowHeight="14.4" x14ac:dyDescent="0.3"/>
  <cols>
    <col min="1" max="1" width="41.21875" customWidth="1"/>
    <col min="2" max="2" width="12" bestFit="1" customWidth="1"/>
  </cols>
  <sheetData>
    <row r="2" spans="1:2" x14ac:dyDescent="0.3">
      <c r="A2" t="s">
        <v>19</v>
      </c>
      <c r="B2" s="16">
        <v>45</v>
      </c>
    </row>
    <row r="3" spans="1:2" x14ac:dyDescent="0.3">
      <c r="A3" t="s">
        <v>20</v>
      </c>
      <c r="B3" s="16">
        <v>60</v>
      </c>
    </row>
    <row r="5" spans="1:2" x14ac:dyDescent="0.3">
      <c r="A5" t="s">
        <v>12</v>
      </c>
      <c r="B5" s="18">
        <f>B2^2</f>
        <v>2025</v>
      </c>
    </row>
    <row r="6" spans="1:2" x14ac:dyDescent="0.3">
      <c r="A6" t="s">
        <v>13</v>
      </c>
      <c r="B6" s="18">
        <f>0.75*(B3^2)</f>
        <v>2700</v>
      </c>
    </row>
    <row r="7" spans="1:2" x14ac:dyDescent="0.3">
      <c r="A7" s="1" t="s">
        <v>15</v>
      </c>
      <c r="B7" s="18">
        <f>300-SUM(B2:B3)</f>
        <v>195</v>
      </c>
    </row>
    <row r="8" spans="1:2" x14ac:dyDescent="0.3">
      <c r="A8" s="1" t="s">
        <v>17</v>
      </c>
      <c r="B8" s="18">
        <f>SUM(B2:B3)</f>
        <v>105</v>
      </c>
    </row>
    <row r="9" spans="1:2" x14ac:dyDescent="0.3">
      <c r="A9" s="1" t="s">
        <v>16</v>
      </c>
      <c r="B9" s="18">
        <f>B8*B7</f>
        <v>20475</v>
      </c>
    </row>
    <row r="10" spans="1:2" x14ac:dyDescent="0.3">
      <c r="A10" s="1" t="s">
        <v>14</v>
      </c>
      <c r="B10" s="18">
        <f>SUM(B5:B6)</f>
        <v>4725</v>
      </c>
    </row>
    <row r="11" spans="1:2" x14ac:dyDescent="0.3">
      <c r="A11" s="17"/>
      <c r="B11" s="18"/>
    </row>
    <row r="12" spans="1:2" x14ac:dyDescent="0.3">
      <c r="A12" s="1" t="s">
        <v>18</v>
      </c>
      <c r="B12" s="18">
        <f>B9-B10</f>
        <v>15750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1DC3-5637-4FAA-89CC-03590D35A2C0}">
  <dimension ref="B1:D6"/>
  <sheetViews>
    <sheetView workbookViewId="0">
      <selection activeCell="D3" sqref="D3"/>
    </sheetView>
  </sheetViews>
  <sheetFormatPr defaultRowHeight="14.4" x14ac:dyDescent="0.3"/>
  <cols>
    <col min="2" max="2" width="13.77734375" bestFit="1" customWidth="1"/>
  </cols>
  <sheetData>
    <row r="1" spans="2:4" x14ac:dyDescent="0.3">
      <c r="B1" t="s">
        <v>26</v>
      </c>
      <c r="C1" s="19">
        <f>SUM(C3:D3)</f>
        <v>10000</v>
      </c>
    </row>
    <row r="2" spans="2:4" x14ac:dyDescent="0.3">
      <c r="C2" t="s">
        <v>21</v>
      </c>
      <c r="D2" t="s">
        <v>22</v>
      </c>
    </row>
    <row r="3" spans="2:4" x14ac:dyDescent="0.3">
      <c r="B3" t="s">
        <v>23</v>
      </c>
      <c r="C3" s="20">
        <v>8001</v>
      </c>
      <c r="D3" s="16">
        <v>1999</v>
      </c>
    </row>
    <row r="5" spans="2:4" x14ac:dyDescent="0.3">
      <c r="B5" t="s">
        <v>24</v>
      </c>
      <c r="C5">
        <v>40</v>
      </c>
      <c r="D5">
        <f>IF(D3=0,0,20+5*(0.001*D3))</f>
        <v>29.995000000000001</v>
      </c>
    </row>
    <row r="6" spans="2:4" x14ac:dyDescent="0.3">
      <c r="B6" t="s">
        <v>25</v>
      </c>
      <c r="C6" s="21">
        <f>((C5*C3)+(D5*D3))/C1</f>
        <v>38.000000499999999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37C-5F85-4524-AB3F-B754C404D0DD}">
  <dimension ref="A1:M27"/>
  <sheetViews>
    <sheetView topLeftCell="A16" workbookViewId="0">
      <selection activeCell="C11" sqref="C11"/>
    </sheetView>
  </sheetViews>
  <sheetFormatPr defaultRowHeight="14.4" x14ac:dyDescent="0.3"/>
  <cols>
    <col min="1" max="1" width="21.21875" bestFit="1" customWidth="1"/>
  </cols>
  <sheetData>
    <row r="1" spans="1:13" x14ac:dyDescent="0.3">
      <c r="A1" s="23" t="s">
        <v>27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 t="s">
        <v>28</v>
      </c>
      <c r="K1" s="22"/>
      <c r="L1" s="22"/>
      <c r="M1" s="22"/>
    </row>
    <row r="2" spans="1:13" x14ac:dyDescent="0.3">
      <c r="A2" s="23">
        <v>15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4">
        <f t="shared" ref="J2:J9" si="0">SUM(B2:I2)</f>
        <v>1</v>
      </c>
      <c r="K2" s="22" t="s">
        <v>29</v>
      </c>
      <c r="L2" s="22">
        <v>1</v>
      </c>
      <c r="M2" s="22"/>
    </row>
    <row r="3" spans="1:13" x14ac:dyDescent="0.3">
      <c r="A3" s="23">
        <v>15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4">
        <f t="shared" si="0"/>
        <v>1</v>
      </c>
      <c r="K3" s="22" t="s">
        <v>29</v>
      </c>
      <c r="L3" s="22">
        <v>1</v>
      </c>
      <c r="M3" s="22"/>
    </row>
    <row r="4" spans="1:13" x14ac:dyDescent="0.3">
      <c r="A4" s="23">
        <v>20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0.99999999999999989</v>
      </c>
      <c r="J4" s="24">
        <f t="shared" si="0"/>
        <v>0.99999999999999989</v>
      </c>
      <c r="K4" s="22" t="s">
        <v>29</v>
      </c>
      <c r="L4" s="22">
        <v>1</v>
      </c>
      <c r="M4" s="22"/>
    </row>
    <row r="5" spans="1:13" x14ac:dyDescent="0.3">
      <c r="A5" s="23">
        <v>25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</v>
      </c>
      <c r="J5" s="24">
        <f t="shared" si="0"/>
        <v>1</v>
      </c>
      <c r="K5" s="22" t="s">
        <v>29</v>
      </c>
      <c r="L5" s="22">
        <v>1</v>
      </c>
      <c r="M5" s="22"/>
    </row>
    <row r="6" spans="1:13" x14ac:dyDescent="0.3">
      <c r="A6" s="23">
        <v>30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4.4408920985006262E-16</v>
      </c>
      <c r="J6" s="24">
        <f t="shared" si="0"/>
        <v>1.0000000000000004</v>
      </c>
      <c r="K6" s="22" t="s">
        <v>29</v>
      </c>
      <c r="L6" s="22">
        <v>1</v>
      </c>
      <c r="M6" s="22"/>
    </row>
    <row r="7" spans="1:13" x14ac:dyDescent="0.3">
      <c r="A7" s="23">
        <v>35</v>
      </c>
      <c r="B7" s="22">
        <v>1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4">
        <f t="shared" si="0"/>
        <v>1</v>
      </c>
      <c r="K7" s="22" t="s">
        <v>29</v>
      </c>
      <c r="L7" s="22">
        <v>1</v>
      </c>
      <c r="M7" s="22"/>
    </row>
    <row r="8" spans="1:13" x14ac:dyDescent="0.3">
      <c r="A8" s="23">
        <v>40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4">
        <f t="shared" si="0"/>
        <v>1</v>
      </c>
      <c r="K8" s="22" t="s">
        <v>29</v>
      </c>
      <c r="L8" s="22">
        <v>1</v>
      </c>
      <c r="M8" s="22"/>
    </row>
    <row r="9" spans="1:13" x14ac:dyDescent="0.3">
      <c r="A9" s="23">
        <v>57</v>
      </c>
      <c r="B9" s="22">
        <v>0</v>
      </c>
      <c r="C9" s="22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4">
        <f t="shared" si="0"/>
        <v>1</v>
      </c>
      <c r="K9" s="22" t="s">
        <v>29</v>
      </c>
      <c r="L9" s="22">
        <v>1</v>
      </c>
      <c r="M9" s="22"/>
    </row>
    <row r="10" spans="1:13" x14ac:dyDescent="0.3">
      <c r="A10" s="23" t="s">
        <v>31</v>
      </c>
      <c r="B10" s="24">
        <f t="shared" ref="B10:I10" si="1">SUM(B2:B9)</f>
        <v>2</v>
      </c>
      <c r="C10" s="24">
        <f>SUM(C2:C9)</f>
        <v>1</v>
      </c>
      <c r="D10" s="24">
        <f t="shared" si="1"/>
        <v>0</v>
      </c>
      <c r="E10" s="24">
        <f t="shared" si="1"/>
        <v>0</v>
      </c>
      <c r="F10" s="24">
        <f t="shared" si="1"/>
        <v>0</v>
      </c>
      <c r="G10" s="24">
        <f t="shared" si="1"/>
        <v>1</v>
      </c>
      <c r="H10" s="24">
        <f t="shared" si="1"/>
        <v>1</v>
      </c>
      <c r="I10" s="24">
        <f t="shared" si="1"/>
        <v>3.0000000000000004</v>
      </c>
      <c r="J10" s="22"/>
      <c r="K10" s="22"/>
      <c r="L10" s="22"/>
      <c r="M10" s="22"/>
    </row>
    <row r="11" spans="1:13" x14ac:dyDescent="0.3">
      <c r="A11" s="22"/>
      <c r="B11" s="22" t="s">
        <v>30</v>
      </c>
      <c r="C11" s="22" t="s">
        <v>30</v>
      </c>
      <c r="D11" s="22" t="s">
        <v>30</v>
      </c>
      <c r="E11" s="22" t="s">
        <v>30</v>
      </c>
      <c r="F11" s="22" t="s">
        <v>30</v>
      </c>
      <c r="G11" s="22" t="s">
        <v>30</v>
      </c>
      <c r="H11" s="22" t="s">
        <v>30</v>
      </c>
      <c r="I11" s="22" t="s">
        <v>30</v>
      </c>
      <c r="J11" s="22"/>
      <c r="K11" s="22"/>
      <c r="L11" s="22"/>
      <c r="M11" s="22"/>
    </row>
    <row r="12" spans="1:13" x14ac:dyDescent="0.3">
      <c r="A12" s="22"/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 t="s">
        <v>28</v>
      </c>
      <c r="M14" s="22"/>
    </row>
    <row r="15" spans="1:13" x14ac:dyDescent="0.3">
      <c r="A15" s="23">
        <v>15</v>
      </c>
      <c r="B15">
        <f t="shared" ref="B15:I22" si="2">B2*$A15</f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15</v>
      </c>
      <c r="J15" s="24">
        <f t="shared" ref="J15:J22" si="3">SUM(B15:I15)</f>
        <v>15</v>
      </c>
      <c r="K15" t="s">
        <v>29</v>
      </c>
      <c r="L15" s="23">
        <v>15</v>
      </c>
      <c r="M15" s="22"/>
    </row>
    <row r="16" spans="1:13" x14ac:dyDescent="0.3">
      <c r="A16" s="23">
        <v>15</v>
      </c>
      <c r="B16">
        <f t="shared" si="2"/>
        <v>15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 s="24">
        <f t="shared" si="3"/>
        <v>15</v>
      </c>
      <c r="K16" t="s">
        <v>29</v>
      </c>
      <c r="L16" s="23">
        <v>15</v>
      </c>
    </row>
    <row r="17" spans="1:12" x14ac:dyDescent="0.3">
      <c r="A17" s="23">
        <v>20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19.999999999999996</v>
      </c>
      <c r="J17" s="24">
        <f t="shared" si="3"/>
        <v>19.999999999999996</v>
      </c>
      <c r="K17" t="s">
        <v>29</v>
      </c>
      <c r="L17" s="23">
        <v>20</v>
      </c>
    </row>
    <row r="18" spans="1:12" x14ac:dyDescent="0.3">
      <c r="A18" s="23">
        <v>25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25</v>
      </c>
      <c r="J18" s="24">
        <f t="shared" si="3"/>
        <v>25</v>
      </c>
      <c r="K18" t="s">
        <v>29</v>
      </c>
      <c r="L18" s="23">
        <v>25</v>
      </c>
    </row>
    <row r="19" spans="1:12" x14ac:dyDescent="0.3">
      <c r="A19" s="23">
        <v>30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30</v>
      </c>
      <c r="H19">
        <f t="shared" si="2"/>
        <v>0</v>
      </c>
      <c r="I19">
        <f t="shared" si="2"/>
        <v>1.3322676295501878E-14</v>
      </c>
      <c r="J19" s="24">
        <f t="shared" si="3"/>
        <v>30.000000000000014</v>
      </c>
      <c r="K19" t="s">
        <v>29</v>
      </c>
      <c r="L19" s="23">
        <v>30</v>
      </c>
    </row>
    <row r="20" spans="1:12" x14ac:dyDescent="0.3">
      <c r="A20" s="23">
        <v>35</v>
      </c>
      <c r="B20">
        <f t="shared" si="2"/>
        <v>35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 s="24">
        <f t="shared" si="3"/>
        <v>35</v>
      </c>
      <c r="K20" t="s">
        <v>29</v>
      </c>
      <c r="L20" s="23">
        <v>35</v>
      </c>
    </row>
    <row r="21" spans="1:12" x14ac:dyDescent="0.3">
      <c r="A21" s="23">
        <v>40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40</v>
      </c>
      <c r="I21">
        <f t="shared" si="2"/>
        <v>0</v>
      </c>
      <c r="J21" s="24">
        <f t="shared" si="3"/>
        <v>40</v>
      </c>
      <c r="K21" t="s">
        <v>29</v>
      </c>
      <c r="L21" s="23">
        <v>40</v>
      </c>
    </row>
    <row r="22" spans="1:12" x14ac:dyDescent="0.3">
      <c r="A22" s="23">
        <v>57</v>
      </c>
      <c r="B22">
        <f t="shared" si="2"/>
        <v>0</v>
      </c>
      <c r="C22">
        <f t="shared" si="2"/>
        <v>57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 s="24">
        <f t="shared" si="3"/>
        <v>57</v>
      </c>
      <c r="K22" t="s">
        <v>29</v>
      </c>
      <c r="L22" s="23">
        <v>57</v>
      </c>
    </row>
    <row r="23" spans="1:12" x14ac:dyDescent="0.3">
      <c r="A23" s="23" t="s">
        <v>31</v>
      </c>
      <c r="B23" s="24">
        <f t="shared" ref="B23:I23" si="4">SUM(B15:B22)</f>
        <v>50</v>
      </c>
      <c r="C23" s="24">
        <f t="shared" si="4"/>
        <v>57</v>
      </c>
      <c r="D23" s="24">
        <f t="shared" si="4"/>
        <v>0</v>
      </c>
      <c r="E23" s="24">
        <f t="shared" si="4"/>
        <v>0</v>
      </c>
      <c r="F23" s="24">
        <f t="shared" si="4"/>
        <v>0</v>
      </c>
      <c r="G23" s="24">
        <f t="shared" si="4"/>
        <v>30</v>
      </c>
      <c r="H23" s="24">
        <f t="shared" si="4"/>
        <v>40</v>
      </c>
      <c r="I23" s="24">
        <f t="shared" si="4"/>
        <v>60.000000000000014</v>
      </c>
    </row>
    <row r="24" spans="1:12" x14ac:dyDescent="0.3">
      <c r="B24" s="22" t="s">
        <v>32</v>
      </c>
      <c r="C24" s="22" t="s">
        <v>32</v>
      </c>
      <c r="D24" s="22" t="s">
        <v>32</v>
      </c>
      <c r="E24" s="22" t="s">
        <v>32</v>
      </c>
      <c r="F24" s="22" t="s">
        <v>32</v>
      </c>
      <c r="G24" s="22" t="s">
        <v>32</v>
      </c>
      <c r="H24" s="22" t="s">
        <v>32</v>
      </c>
      <c r="I24" s="22" t="s">
        <v>32</v>
      </c>
    </row>
    <row r="25" spans="1:12" x14ac:dyDescent="0.3">
      <c r="B25" s="22">
        <v>60</v>
      </c>
      <c r="C25" s="22">
        <v>60</v>
      </c>
      <c r="D25" s="22">
        <v>60</v>
      </c>
      <c r="E25" s="22">
        <v>60</v>
      </c>
      <c r="F25" s="22">
        <v>60</v>
      </c>
      <c r="G25" s="22">
        <v>60</v>
      </c>
      <c r="H25" s="22">
        <v>60</v>
      </c>
      <c r="I25" s="22">
        <v>60</v>
      </c>
    </row>
    <row r="27" spans="1:12" x14ac:dyDescent="0.3">
      <c r="B27">
        <f>IF(B23&gt;0,1,0)</f>
        <v>1</v>
      </c>
      <c r="C27">
        <f t="shared" ref="C27:I27" si="5">IF(C23&gt;0,1,0)</f>
        <v>1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1</v>
      </c>
      <c r="H27">
        <f t="shared" si="5"/>
        <v>1</v>
      </c>
      <c r="I27">
        <f t="shared" si="5"/>
        <v>1</v>
      </c>
      <c r="J27" s="1">
        <f>SUM(B27:I27)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82BC-ABA9-4216-99E7-31A2A5D7A929}">
  <sheetPr>
    <pageSetUpPr fitToPage="1"/>
  </sheetPr>
  <dimension ref="A1:AN105"/>
  <sheetViews>
    <sheetView tabSelected="1" topLeftCell="P1" zoomScaleNormal="100" workbookViewId="0">
      <selection activeCell="J36" sqref="J36"/>
    </sheetView>
  </sheetViews>
  <sheetFormatPr defaultRowHeight="14.4" x14ac:dyDescent="0.3"/>
  <cols>
    <col min="1" max="1" width="23.21875" customWidth="1"/>
    <col min="2" max="13" width="12.21875" bestFit="1" customWidth="1"/>
    <col min="14" max="14" width="14" bestFit="1" customWidth="1"/>
    <col min="15" max="15" width="7" bestFit="1" customWidth="1"/>
    <col min="16" max="16" width="7.77734375" bestFit="1" customWidth="1"/>
    <col min="17" max="17" width="11.77734375" bestFit="1" customWidth="1"/>
    <col min="18" max="18" width="7" bestFit="1" customWidth="1"/>
    <col min="19" max="19" width="9.44140625" bestFit="1" customWidth="1"/>
    <col min="20" max="20" width="8.5546875" bestFit="1" customWidth="1"/>
    <col min="21" max="21" width="10.5546875" bestFit="1" customWidth="1"/>
    <col min="22" max="22" width="13.44140625" bestFit="1" customWidth="1"/>
    <col min="23" max="23" width="7.77734375" bestFit="1" customWidth="1"/>
    <col min="24" max="24" width="17" bestFit="1" customWidth="1"/>
    <col min="25" max="25" width="9" customWidth="1"/>
    <col min="26" max="26" width="16.21875" bestFit="1" customWidth="1"/>
    <col min="28" max="28" width="12" bestFit="1" customWidth="1"/>
    <col min="30" max="30" width="13.33203125" bestFit="1" customWidth="1"/>
    <col min="36" max="36" width="20" bestFit="1" customWidth="1"/>
  </cols>
  <sheetData>
    <row r="1" spans="1:29" x14ac:dyDescent="0.3">
      <c r="A1" s="40" t="s">
        <v>96</v>
      </c>
    </row>
    <row r="3" spans="1:29" x14ac:dyDescent="0.3">
      <c r="A3" s="40" t="s">
        <v>95</v>
      </c>
    </row>
    <row r="4" spans="1:29" x14ac:dyDescent="0.3">
      <c r="A4" s="43" t="s">
        <v>61</v>
      </c>
      <c r="B4" s="42" t="s">
        <v>60</v>
      </c>
      <c r="C4" s="42" t="s">
        <v>59</v>
      </c>
      <c r="D4" s="42" t="s">
        <v>58</v>
      </c>
      <c r="E4" s="42" t="s">
        <v>57</v>
      </c>
      <c r="F4" s="42" t="s">
        <v>56</v>
      </c>
      <c r="G4" s="42" t="s">
        <v>55</v>
      </c>
      <c r="H4" s="42" t="s">
        <v>54</v>
      </c>
      <c r="I4" s="42" t="s">
        <v>53</v>
      </c>
      <c r="J4" s="42" t="s">
        <v>52</v>
      </c>
      <c r="K4" s="42" t="s">
        <v>51</v>
      </c>
      <c r="L4" s="42" t="s">
        <v>50</v>
      </c>
      <c r="M4" s="42" t="s">
        <v>49</v>
      </c>
      <c r="N4" s="42" t="s">
        <v>48</v>
      </c>
      <c r="O4" s="42" t="s">
        <v>47</v>
      </c>
      <c r="P4" s="42" t="s">
        <v>46</v>
      </c>
      <c r="Q4" s="42" t="s">
        <v>45</v>
      </c>
      <c r="R4" s="42" t="s">
        <v>44</v>
      </c>
      <c r="S4" s="42" t="s">
        <v>43</v>
      </c>
      <c r="T4" s="42" t="s">
        <v>42</v>
      </c>
      <c r="U4" s="42" t="s">
        <v>41</v>
      </c>
      <c r="V4" s="42" t="s">
        <v>40</v>
      </c>
      <c r="W4" s="42" t="s">
        <v>39</v>
      </c>
      <c r="X4" t="s">
        <v>38</v>
      </c>
      <c r="Y4" t="s">
        <v>37</v>
      </c>
      <c r="Z4" t="s">
        <v>36</v>
      </c>
      <c r="AA4" t="s">
        <v>35</v>
      </c>
      <c r="AB4" t="s">
        <v>34</v>
      </c>
      <c r="AC4" t="s">
        <v>33</v>
      </c>
    </row>
    <row r="5" spans="1:29" x14ac:dyDescent="0.3">
      <c r="A5" s="43" t="s">
        <v>60</v>
      </c>
      <c r="B5" s="46">
        <v>0</v>
      </c>
      <c r="C5" s="46">
        <v>188</v>
      </c>
      <c r="D5" s="46">
        <v>273</v>
      </c>
      <c r="E5" s="46">
        <v>394</v>
      </c>
      <c r="F5" s="46">
        <v>430</v>
      </c>
      <c r="G5" s="46">
        <v>1255</v>
      </c>
      <c r="H5" s="46">
        <v>721</v>
      </c>
      <c r="I5" s="46">
        <v>1114</v>
      </c>
      <c r="J5" s="46">
        <v>551</v>
      </c>
      <c r="K5" s="46">
        <v>622</v>
      </c>
      <c r="L5" s="46">
        <v>937</v>
      </c>
      <c r="M5" s="46">
        <v>807</v>
      </c>
      <c r="N5" s="46">
        <v>853</v>
      </c>
      <c r="O5" s="46">
        <v>858</v>
      </c>
      <c r="P5" s="46">
        <v>1137</v>
      </c>
      <c r="Q5" s="46">
        <v>1360</v>
      </c>
      <c r="R5" s="46">
        <v>1124</v>
      </c>
      <c r="S5" s="46">
        <v>1606</v>
      </c>
      <c r="T5" s="46">
        <v>1552</v>
      </c>
      <c r="U5" s="46">
        <v>1496</v>
      </c>
      <c r="V5" s="46">
        <v>1764</v>
      </c>
      <c r="W5" s="46">
        <v>1770</v>
      </c>
      <c r="X5" s="46">
        <v>2099</v>
      </c>
      <c r="Y5" s="46">
        <v>2300</v>
      </c>
      <c r="Z5" s="46">
        <v>2598</v>
      </c>
      <c r="AA5" s="46">
        <v>2631</v>
      </c>
      <c r="AB5" s="46">
        <v>2689</v>
      </c>
      <c r="AC5" s="46">
        <v>2539</v>
      </c>
    </row>
    <row r="6" spans="1:29" x14ac:dyDescent="0.3">
      <c r="A6" s="43" t="s">
        <v>59</v>
      </c>
      <c r="B6" s="46">
        <v>188</v>
      </c>
      <c r="C6" s="46">
        <v>0</v>
      </c>
      <c r="D6" s="46">
        <v>85</v>
      </c>
      <c r="E6" s="46">
        <v>206</v>
      </c>
      <c r="F6" s="46">
        <v>341</v>
      </c>
      <c r="G6" s="46">
        <v>1091</v>
      </c>
      <c r="H6" s="46">
        <v>533</v>
      </c>
      <c r="I6" s="46">
        <v>940</v>
      </c>
      <c r="J6" s="46">
        <v>405</v>
      </c>
      <c r="K6" s="46">
        <v>497</v>
      </c>
      <c r="L6" s="46">
        <v>748</v>
      </c>
      <c r="M6" s="46">
        <v>646</v>
      </c>
      <c r="N6" s="46">
        <v>715</v>
      </c>
      <c r="O6" s="46">
        <v>734</v>
      </c>
      <c r="P6" s="46">
        <v>957</v>
      </c>
      <c r="Q6" s="46">
        <v>1171</v>
      </c>
      <c r="R6" s="46">
        <v>1019</v>
      </c>
      <c r="S6" s="46">
        <v>1421</v>
      </c>
      <c r="T6" s="46">
        <v>1374</v>
      </c>
      <c r="U6" s="46">
        <v>1328</v>
      </c>
      <c r="V6" s="46">
        <v>1582</v>
      </c>
      <c r="W6" s="46">
        <v>1633</v>
      </c>
      <c r="X6" s="46">
        <v>1973</v>
      </c>
      <c r="Y6" s="46">
        <v>2145</v>
      </c>
      <c r="Z6" s="46">
        <v>2453</v>
      </c>
      <c r="AA6" s="46">
        <v>2506</v>
      </c>
      <c r="AB6" s="46">
        <v>2562</v>
      </c>
      <c r="AC6" s="46">
        <v>2444</v>
      </c>
    </row>
    <row r="7" spans="1:29" x14ac:dyDescent="0.3">
      <c r="A7" t="s">
        <v>58</v>
      </c>
      <c r="B7" s="46">
        <v>273</v>
      </c>
      <c r="C7" s="46">
        <v>85</v>
      </c>
      <c r="D7" s="46">
        <v>0</v>
      </c>
      <c r="E7" s="46">
        <v>121</v>
      </c>
      <c r="F7" s="46">
        <v>337</v>
      </c>
      <c r="G7" s="46">
        <v>1016</v>
      </c>
      <c r="H7" s="46">
        <v>448</v>
      </c>
      <c r="I7" s="46">
        <v>859</v>
      </c>
      <c r="J7" s="46">
        <v>359</v>
      </c>
      <c r="K7" s="46">
        <v>462</v>
      </c>
      <c r="L7" s="46">
        <v>664</v>
      </c>
      <c r="M7" s="46">
        <v>584</v>
      </c>
      <c r="N7" s="46">
        <v>668</v>
      </c>
      <c r="O7" s="46">
        <v>695</v>
      </c>
      <c r="P7" s="46">
        <v>880</v>
      </c>
      <c r="Q7" s="46">
        <v>1087</v>
      </c>
      <c r="R7" s="46">
        <v>987</v>
      </c>
      <c r="S7" s="46">
        <v>1339</v>
      </c>
      <c r="T7" s="46">
        <v>1299</v>
      </c>
      <c r="U7" s="46">
        <v>1259</v>
      </c>
      <c r="V7" s="46">
        <v>1503</v>
      </c>
      <c r="W7" s="46">
        <v>1580</v>
      </c>
      <c r="X7" s="46">
        <v>1926</v>
      </c>
      <c r="Y7" s="46">
        <v>2082</v>
      </c>
      <c r="Z7" s="46">
        <v>2395</v>
      </c>
      <c r="AA7" s="46">
        <v>2458</v>
      </c>
      <c r="AB7" s="46">
        <v>2513</v>
      </c>
      <c r="AC7" s="46">
        <v>2413</v>
      </c>
    </row>
    <row r="8" spans="1:29" x14ac:dyDescent="0.3">
      <c r="A8" t="s">
        <v>57</v>
      </c>
      <c r="B8" s="46">
        <v>394</v>
      </c>
      <c r="C8" s="46">
        <v>206</v>
      </c>
      <c r="D8" s="46">
        <v>121</v>
      </c>
      <c r="E8" s="46">
        <v>0</v>
      </c>
      <c r="F8" s="46">
        <v>350</v>
      </c>
      <c r="G8" s="46">
        <v>922</v>
      </c>
      <c r="H8" s="46">
        <v>330</v>
      </c>
      <c r="I8" s="46">
        <v>756</v>
      </c>
      <c r="J8" s="46">
        <v>305</v>
      </c>
      <c r="K8" s="46">
        <v>418</v>
      </c>
      <c r="L8" s="46">
        <v>543</v>
      </c>
      <c r="M8" s="46">
        <v>493</v>
      </c>
      <c r="N8" s="46">
        <v>598</v>
      </c>
      <c r="O8" s="46">
        <v>637</v>
      </c>
      <c r="P8" s="46">
        <v>765</v>
      </c>
      <c r="Q8" s="46">
        <v>966</v>
      </c>
      <c r="R8" s="46">
        <v>935</v>
      </c>
      <c r="S8" s="46">
        <v>1220</v>
      </c>
      <c r="T8" s="46">
        <v>1185</v>
      </c>
      <c r="U8" s="46">
        <v>1153</v>
      </c>
      <c r="V8" s="46">
        <v>1385</v>
      </c>
      <c r="W8" s="46">
        <v>1495</v>
      </c>
      <c r="X8" s="46">
        <v>1848</v>
      </c>
      <c r="Y8" s="46">
        <v>1983</v>
      </c>
      <c r="Z8" s="46">
        <v>2302</v>
      </c>
      <c r="AA8" s="46">
        <v>2378</v>
      </c>
      <c r="AB8" s="46">
        <v>2431</v>
      </c>
      <c r="AC8" s="46">
        <v>2353</v>
      </c>
    </row>
    <row r="9" spans="1:29" x14ac:dyDescent="0.3">
      <c r="A9" t="s">
        <v>56</v>
      </c>
      <c r="B9" s="46">
        <v>430</v>
      </c>
      <c r="C9" s="46">
        <v>341</v>
      </c>
      <c r="D9" s="46">
        <v>337</v>
      </c>
      <c r="E9" s="46">
        <v>350</v>
      </c>
      <c r="F9" s="46">
        <v>0</v>
      </c>
      <c r="G9" s="46">
        <v>1232</v>
      </c>
      <c r="H9" s="46">
        <v>586</v>
      </c>
      <c r="I9" s="46">
        <v>1047</v>
      </c>
      <c r="J9" s="46">
        <v>189</v>
      </c>
      <c r="K9" s="46">
        <v>206</v>
      </c>
      <c r="L9" s="46">
        <v>733</v>
      </c>
      <c r="M9" s="46">
        <v>441</v>
      </c>
      <c r="N9" s="46">
        <v>439</v>
      </c>
      <c r="O9" s="46">
        <v>432</v>
      </c>
      <c r="P9" s="46">
        <v>818</v>
      </c>
      <c r="Q9" s="46">
        <v>1113</v>
      </c>
      <c r="R9" s="46">
        <v>694</v>
      </c>
      <c r="S9" s="46">
        <v>1301</v>
      </c>
      <c r="T9" s="46">
        <v>1204</v>
      </c>
      <c r="U9" s="46">
        <v>1117</v>
      </c>
      <c r="V9" s="46">
        <v>1438</v>
      </c>
      <c r="W9" s="46">
        <v>1347</v>
      </c>
      <c r="X9" s="46">
        <v>1670</v>
      </c>
      <c r="Y9" s="46">
        <v>1890</v>
      </c>
      <c r="Z9" s="46">
        <v>2177</v>
      </c>
      <c r="AA9" s="46">
        <v>2201</v>
      </c>
      <c r="AB9" s="46">
        <v>2260</v>
      </c>
      <c r="AC9" s="46">
        <v>2114</v>
      </c>
    </row>
    <row r="10" spans="1:29" x14ac:dyDescent="0.3">
      <c r="A10" t="s">
        <v>55</v>
      </c>
      <c r="B10" s="46">
        <v>1255</v>
      </c>
      <c r="C10" s="46">
        <v>1091</v>
      </c>
      <c r="D10" s="46">
        <v>1016</v>
      </c>
      <c r="E10" s="46">
        <v>922</v>
      </c>
      <c r="F10" s="46">
        <v>1232</v>
      </c>
      <c r="G10" s="46">
        <v>0</v>
      </c>
      <c r="H10" s="46">
        <v>652</v>
      </c>
      <c r="I10" s="46">
        <v>204</v>
      </c>
      <c r="J10" s="46">
        <v>1087</v>
      </c>
      <c r="K10" s="46">
        <v>1179</v>
      </c>
      <c r="L10" s="46">
        <v>605</v>
      </c>
      <c r="M10" s="46">
        <v>1024</v>
      </c>
      <c r="N10" s="46">
        <v>1189</v>
      </c>
      <c r="O10" s="46">
        <v>1268</v>
      </c>
      <c r="P10" s="46">
        <v>872</v>
      </c>
      <c r="Q10" s="46">
        <v>670</v>
      </c>
      <c r="R10" s="46">
        <v>1511</v>
      </c>
      <c r="S10" s="46">
        <v>968</v>
      </c>
      <c r="T10" s="46">
        <v>1112</v>
      </c>
      <c r="U10" s="46">
        <v>1226</v>
      </c>
      <c r="V10" s="46">
        <v>1146</v>
      </c>
      <c r="W10" s="46">
        <v>1727</v>
      </c>
      <c r="X10" s="46">
        <v>2090</v>
      </c>
      <c r="Y10" s="46">
        <v>1981</v>
      </c>
      <c r="Z10" s="46">
        <v>2340</v>
      </c>
      <c r="AA10" s="46">
        <v>2553</v>
      </c>
      <c r="AB10" s="46">
        <v>2583</v>
      </c>
      <c r="AC10" s="46">
        <v>2707</v>
      </c>
    </row>
    <row r="11" spans="1:29" x14ac:dyDescent="0.3">
      <c r="A11" t="s">
        <v>54</v>
      </c>
      <c r="B11" s="46">
        <v>721</v>
      </c>
      <c r="C11" s="46">
        <v>533</v>
      </c>
      <c r="D11" s="46">
        <v>448</v>
      </c>
      <c r="E11" s="46">
        <v>330</v>
      </c>
      <c r="F11" s="46">
        <v>586</v>
      </c>
      <c r="G11" s="46">
        <v>652</v>
      </c>
      <c r="H11" s="46">
        <v>0</v>
      </c>
      <c r="I11" s="46">
        <v>461</v>
      </c>
      <c r="J11" s="46">
        <v>435</v>
      </c>
      <c r="K11" s="46">
        <v>531</v>
      </c>
      <c r="L11" s="46">
        <v>227</v>
      </c>
      <c r="M11" s="46">
        <v>428</v>
      </c>
      <c r="N11" s="46">
        <v>589</v>
      </c>
      <c r="O11" s="46">
        <v>659</v>
      </c>
      <c r="P11" s="46">
        <v>521</v>
      </c>
      <c r="Q11" s="46">
        <v>650</v>
      </c>
      <c r="R11" s="46">
        <v>940</v>
      </c>
      <c r="S11" s="46">
        <v>927</v>
      </c>
      <c r="T11" s="46">
        <v>931</v>
      </c>
      <c r="U11" s="46">
        <v>941</v>
      </c>
      <c r="V11" s="46">
        <v>1102</v>
      </c>
      <c r="W11" s="46">
        <v>1360</v>
      </c>
      <c r="X11" s="46">
        <v>1728</v>
      </c>
      <c r="Y11" s="46">
        <v>1783</v>
      </c>
      <c r="Z11" s="46">
        <v>2121</v>
      </c>
      <c r="AA11" s="46">
        <v>2246</v>
      </c>
      <c r="AB11" s="46">
        <v>2291</v>
      </c>
      <c r="AC11" s="46">
        <v>2290</v>
      </c>
    </row>
    <row r="12" spans="1:29" x14ac:dyDescent="0.3">
      <c r="A12" t="s">
        <v>53</v>
      </c>
      <c r="B12" s="46">
        <v>1114</v>
      </c>
      <c r="C12" s="46">
        <v>940</v>
      </c>
      <c r="D12" s="46">
        <v>859</v>
      </c>
      <c r="E12" s="46">
        <v>756</v>
      </c>
      <c r="F12" s="46">
        <v>1047</v>
      </c>
      <c r="G12" s="46">
        <v>204</v>
      </c>
      <c r="H12" s="46">
        <v>461</v>
      </c>
      <c r="I12" s="46">
        <v>0</v>
      </c>
      <c r="J12" s="46">
        <v>893</v>
      </c>
      <c r="K12" s="46">
        <v>981</v>
      </c>
      <c r="L12" s="46">
        <v>401</v>
      </c>
      <c r="M12" s="46">
        <v>820</v>
      </c>
      <c r="N12" s="46">
        <v>985</v>
      </c>
      <c r="O12" s="46">
        <v>1064</v>
      </c>
      <c r="P12" s="46">
        <v>682</v>
      </c>
      <c r="Q12" s="46">
        <v>534</v>
      </c>
      <c r="R12" s="46">
        <v>1308</v>
      </c>
      <c r="S12" s="46">
        <v>848</v>
      </c>
      <c r="T12" s="46">
        <v>963</v>
      </c>
      <c r="U12" s="46">
        <v>1058</v>
      </c>
      <c r="V12" s="46">
        <v>1033</v>
      </c>
      <c r="W12" s="46">
        <v>1551</v>
      </c>
      <c r="X12" s="46">
        <v>1918</v>
      </c>
      <c r="Y12" s="46">
        <v>1845</v>
      </c>
      <c r="Z12" s="46">
        <v>2202</v>
      </c>
      <c r="AA12" s="46">
        <v>2396</v>
      </c>
      <c r="AB12" s="46">
        <v>2429</v>
      </c>
      <c r="AC12" s="46">
        <v>2528</v>
      </c>
    </row>
    <row r="13" spans="1:29" x14ac:dyDescent="0.3">
      <c r="A13" t="s">
        <v>52</v>
      </c>
      <c r="B13" s="46">
        <v>551</v>
      </c>
      <c r="C13" s="46">
        <v>405</v>
      </c>
      <c r="D13" s="46">
        <v>359</v>
      </c>
      <c r="E13" s="46">
        <v>305</v>
      </c>
      <c r="F13" s="46">
        <v>189</v>
      </c>
      <c r="G13" s="46">
        <v>1087</v>
      </c>
      <c r="H13" s="46">
        <v>435</v>
      </c>
      <c r="I13" s="46">
        <v>893</v>
      </c>
      <c r="J13" s="46">
        <v>0</v>
      </c>
      <c r="K13" s="46">
        <v>115</v>
      </c>
      <c r="L13" s="46">
        <v>554</v>
      </c>
      <c r="M13" s="46">
        <v>263</v>
      </c>
      <c r="N13" s="46">
        <v>311</v>
      </c>
      <c r="O13" s="46">
        <v>337</v>
      </c>
      <c r="P13" s="46">
        <v>631</v>
      </c>
      <c r="Q13" s="46">
        <v>924</v>
      </c>
      <c r="R13" s="46">
        <v>632</v>
      </c>
      <c r="S13" s="46">
        <v>1114</v>
      </c>
      <c r="T13" s="46">
        <v>1026</v>
      </c>
      <c r="U13" s="46">
        <v>952</v>
      </c>
      <c r="V13" s="46">
        <v>1255</v>
      </c>
      <c r="W13" s="46">
        <v>1228</v>
      </c>
      <c r="X13" s="46">
        <v>1569</v>
      </c>
      <c r="Y13" s="46">
        <v>1749</v>
      </c>
      <c r="Z13" s="46">
        <v>2051</v>
      </c>
      <c r="AA13" s="46">
        <v>2102</v>
      </c>
      <c r="AB13" s="46">
        <v>2157</v>
      </c>
      <c r="AC13" s="46">
        <v>2055</v>
      </c>
    </row>
    <row r="14" spans="1:29" x14ac:dyDescent="0.3">
      <c r="A14" t="s">
        <v>51</v>
      </c>
      <c r="B14" s="46">
        <v>622</v>
      </c>
      <c r="C14" s="46">
        <v>497</v>
      </c>
      <c r="D14" s="46">
        <v>462</v>
      </c>
      <c r="E14" s="46">
        <v>418</v>
      </c>
      <c r="F14" s="46">
        <v>206</v>
      </c>
      <c r="G14" s="46">
        <v>1179</v>
      </c>
      <c r="H14" s="46">
        <v>531</v>
      </c>
      <c r="I14" s="46">
        <v>981</v>
      </c>
      <c r="J14" s="46">
        <v>115</v>
      </c>
      <c r="K14" s="46">
        <v>0</v>
      </c>
      <c r="L14" s="46">
        <v>620</v>
      </c>
      <c r="M14" s="46">
        <v>253</v>
      </c>
      <c r="N14" s="46">
        <v>234</v>
      </c>
      <c r="O14" s="46">
        <v>238</v>
      </c>
      <c r="P14" s="46">
        <v>637</v>
      </c>
      <c r="Q14" s="46">
        <v>957</v>
      </c>
      <c r="R14" s="46">
        <v>525</v>
      </c>
      <c r="S14" s="46">
        <v>1118</v>
      </c>
      <c r="T14" s="46">
        <v>1007</v>
      </c>
      <c r="U14" s="46">
        <v>913</v>
      </c>
      <c r="V14" s="46">
        <v>1245</v>
      </c>
      <c r="W14" s="46">
        <v>1149</v>
      </c>
      <c r="X14" s="46">
        <v>1480</v>
      </c>
      <c r="Y14" s="46">
        <v>1686</v>
      </c>
      <c r="Z14" s="46">
        <v>1977</v>
      </c>
      <c r="AA14" s="46">
        <v>2013</v>
      </c>
      <c r="AB14" s="46">
        <v>2070</v>
      </c>
      <c r="AC14" s="46">
        <v>1951</v>
      </c>
    </row>
    <row r="15" spans="1:29" x14ac:dyDescent="0.3">
      <c r="A15" s="43" t="s">
        <v>50</v>
      </c>
      <c r="B15" s="46">
        <v>937</v>
      </c>
      <c r="C15" s="46">
        <v>748</v>
      </c>
      <c r="D15" s="46">
        <v>664</v>
      </c>
      <c r="E15" s="46">
        <v>543</v>
      </c>
      <c r="F15" s="46">
        <v>733</v>
      </c>
      <c r="G15" s="46">
        <v>605</v>
      </c>
      <c r="H15" s="46">
        <v>227</v>
      </c>
      <c r="I15" s="46">
        <v>401</v>
      </c>
      <c r="J15" s="46">
        <v>554</v>
      </c>
      <c r="K15" s="46">
        <v>620</v>
      </c>
      <c r="L15" s="46">
        <v>0</v>
      </c>
      <c r="M15" s="46">
        <v>425</v>
      </c>
      <c r="N15" s="46">
        <v>588</v>
      </c>
      <c r="O15" s="46">
        <v>668</v>
      </c>
      <c r="P15" s="46">
        <v>337</v>
      </c>
      <c r="Q15" s="46">
        <v>425</v>
      </c>
      <c r="R15" s="46">
        <v>907</v>
      </c>
      <c r="S15" s="46">
        <v>702</v>
      </c>
      <c r="T15" s="46">
        <v>721</v>
      </c>
      <c r="U15" s="46">
        <v>756</v>
      </c>
      <c r="V15" s="46">
        <v>879</v>
      </c>
      <c r="W15" s="46">
        <v>1213</v>
      </c>
      <c r="X15" s="46">
        <v>1584</v>
      </c>
      <c r="Y15" s="46">
        <v>1591</v>
      </c>
      <c r="Z15" s="46">
        <v>1938</v>
      </c>
      <c r="AA15" s="46">
        <v>2087</v>
      </c>
      <c r="AB15" s="46">
        <v>2128</v>
      </c>
      <c r="AC15" s="46">
        <v>2172</v>
      </c>
    </row>
    <row r="16" spans="1:29" x14ac:dyDescent="0.3">
      <c r="A16" s="43" t="s">
        <v>49</v>
      </c>
      <c r="B16" s="46">
        <v>807</v>
      </c>
      <c r="C16" s="46">
        <v>646</v>
      </c>
      <c r="D16" s="46">
        <v>584</v>
      </c>
      <c r="E16" s="46">
        <v>493</v>
      </c>
      <c r="F16" s="46">
        <v>441</v>
      </c>
      <c r="G16" s="46">
        <v>1024</v>
      </c>
      <c r="H16" s="46">
        <v>428</v>
      </c>
      <c r="I16" s="46">
        <v>820</v>
      </c>
      <c r="J16" s="46">
        <v>263</v>
      </c>
      <c r="K16" s="46">
        <v>253</v>
      </c>
      <c r="L16" s="46">
        <v>425</v>
      </c>
      <c r="M16" s="46">
        <v>0</v>
      </c>
      <c r="N16" s="46">
        <v>166</v>
      </c>
      <c r="O16" s="46">
        <v>244</v>
      </c>
      <c r="P16" s="46">
        <v>384</v>
      </c>
      <c r="Q16" s="46">
        <v>712</v>
      </c>
      <c r="R16" s="46">
        <v>512</v>
      </c>
      <c r="S16" s="46">
        <v>865</v>
      </c>
      <c r="T16" s="46">
        <v>764</v>
      </c>
      <c r="U16" s="46">
        <v>689</v>
      </c>
      <c r="V16" s="46">
        <v>997</v>
      </c>
      <c r="W16" s="46">
        <v>1002</v>
      </c>
      <c r="X16" s="46">
        <v>1358</v>
      </c>
      <c r="Y16" s="46">
        <v>1499</v>
      </c>
      <c r="Z16" s="46">
        <v>1811</v>
      </c>
      <c r="AA16" s="46">
        <v>1887</v>
      </c>
      <c r="AB16" s="46">
        <v>1939</v>
      </c>
      <c r="AC16" s="46">
        <v>1885</v>
      </c>
    </row>
    <row r="17" spans="1:29" x14ac:dyDescent="0.3">
      <c r="A17" s="43" t="s">
        <v>48</v>
      </c>
      <c r="B17" s="46">
        <v>853</v>
      </c>
      <c r="C17" s="46">
        <v>715</v>
      </c>
      <c r="D17" s="46">
        <v>668</v>
      </c>
      <c r="E17" s="46">
        <v>598</v>
      </c>
      <c r="F17" s="46">
        <v>439</v>
      </c>
      <c r="G17" s="46">
        <v>1189</v>
      </c>
      <c r="H17" s="46">
        <v>589</v>
      </c>
      <c r="I17" s="46">
        <v>985</v>
      </c>
      <c r="J17" s="46">
        <v>311</v>
      </c>
      <c r="K17" s="46">
        <v>234</v>
      </c>
      <c r="L17" s="46">
        <v>588</v>
      </c>
      <c r="M17" s="46">
        <v>166</v>
      </c>
      <c r="N17" s="46">
        <v>0</v>
      </c>
      <c r="O17" s="46">
        <v>81</v>
      </c>
      <c r="P17" s="46">
        <v>483</v>
      </c>
      <c r="Q17" s="46">
        <v>834</v>
      </c>
      <c r="R17" s="46">
        <v>354</v>
      </c>
      <c r="S17" s="46">
        <v>940</v>
      </c>
      <c r="T17" s="46">
        <v>803</v>
      </c>
      <c r="U17" s="46">
        <v>691</v>
      </c>
      <c r="V17" s="46">
        <v>1049</v>
      </c>
      <c r="W17" s="46">
        <v>919</v>
      </c>
      <c r="X17" s="46">
        <v>1258</v>
      </c>
      <c r="Y17" s="46">
        <v>1452</v>
      </c>
      <c r="Z17" s="46">
        <v>1745</v>
      </c>
      <c r="AA17" s="46">
        <v>1791</v>
      </c>
      <c r="AB17" s="46">
        <v>1846</v>
      </c>
      <c r="AC17" s="46">
        <v>1756</v>
      </c>
    </row>
    <row r="18" spans="1:29" x14ac:dyDescent="0.3">
      <c r="A18" s="43" t="s">
        <v>47</v>
      </c>
      <c r="B18" s="46">
        <v>858</v>
      </c>
      <c r="C18" s="46">
        <v>734</v>
      </c>
      <c r="D18" s="46">
        <v>695</v>
      </c>
      <c r="E18" s="46">
        <v>637</v>
      </c>
      <c r="F18" s="46">
        <v>432</v>
      </c>
      <c r="G18" s="46">
        <v>1268</v>
      </c>
      <c r="H18" s="46">
        <v>659</v>
      </c>
      <c r="I18" s="46">
        <v>1064</v>
      </c>
      <c r="J18" s="46">
        <v>337</v>
      </c>
      <c r="K18" s="46">
        <v>238</v>
      </c>
      <c r="L18" s="46">
        <v>668</v>
      </c>
      <c r="M18" s="46">
        <v>244</v>
      </c>
      <c r="N18" s="46">
        <v>81</v>
      </c>
      <c r="O18" s="46">
        <v>0</v>
      </c>
      <c r="P18" s="46">
        <v>557</v>
      </c>
      <c r="Q18" s="46">
        <v>911</v>
      </c>
      <c r="R18" s="46">
        <v>299</v>
      </c>
      <c r="S18" s="46">
        <v>1005</v>
      </c>
      <c r="T18" s="46">
        <v>857</v>
      </c>
      <c r="U18" s="46">
        <v>733</v>
      </c>
      <c r="V18" s="46">
        <v>1106</v>
      </c>
      <c r="W18" s="46">
        <v>915</v>
      </c>
      <c r="X18" s="46">
        <v>1242</v>
      </c>
      <c r="Y18" s="46">
        <v>1464</v>
      </c>
      <c r="Z18" s="46">
        <v>1746</v>
      </c>
      <c r="AA18" s="46">
        <v>1774</v>
      </c>
      <c r="AB18" s="46">
        <v>1832</v>
      </c>
      <c r="AC18" s="46">
        <v>1718</v>
      </c>
    </row>
    <row r="19" spans="1:29" x14ac:dyDescent="0.3">
      <c r="A19" s="43" t="s">
        <v>46</v>
      </c>
      <c r="B19" s="46">
        <v>1137</v>
      </c>
      <c r="C19" s="46">
        <v>957</v>
      </c>
      <c r="D19" s="46">
        <v>880</v>
      </c>
      <c r="E19" s="46">
        <v>765</v>
      </c>
      <c r="F19" s="46">
        <v>818</v>
      </c>
      <c r="G19" s="46">
        <v>872</v>
      </c>
      <c r="H19" s="46">
        <v>521</v>
      </c>
      <c r="I19" s="46">
        <v>682</v>
      </c>
      <c r="J19" s="46">
        <v>631</v>
      </c>
      <c r="K19" s="46">
        <v>637</v>
      </c>
      <c r="L19" s="46">
        <v>337</v>
      </c>
      <c r="M19" s="46">
        <v>384</v>
      </c>
      <c r="N19" s="46">
        <v>483</v>
      </c>
      <c r="O19" s="46">
        <v>557</v>
      </c>
      <c r="P19" s="46">
        <v>0</v>
      </c>
      <c r="Q19" s="46">
        <v>358</v>
      </c>
      <c r="R19" s="46">
        <v>700</v>
      </c>
      <c r="S19" s="46">
        <v>484</v>
      </c>
      <c r="T19" s="46">
        <v>420</v>
      </c>
      <c r="U19" s="46">
        <v>422</v>
      </c>
      <c r="V19" s="46">
        <v>629</v>
      </c>
      <c r="W19" s="46">
        <v>880</v>
      </c>
      <c r="X19" s="46">
        <v>1251</v>
      </c>
      <c r="Y19" s="46">
        <v>1263</v>
      </c>
      <c r="Z19" s="46">
        <v>1605</v>
      </c>
      <c r="AA19" s="46">
        <v>1751</v>
      </c>
      <c r="AB19" s="46">
        <v>1791</v>
      </c>
      <c r="AC19" s="46">
        <v>1849</v>
      </c>
    </row>
    <row r="20" spans="1:29" x14ac:dyDescent="0.3">
      <c r="A20" s="43" t="s">
        <v>45</v>
      </c>
      <c r="B20" s="46">
        <v>1360</v>
      </c>
      <c r="C20" s="46">
        <v>1171</v>
      </c>
      <c r="D20" s="46">
        <v>1087</v>
      </c>
      <c r="E20" s="46">
        <v>966</v>
      </c>
      <c r="F20" s="46">
        <v>1113</v>
      </c>
      <c r="G20" s="46">
        <v>670</v>
      </c>
      <c r="H20" s="46">
        <v>650</v>
      </c>
      <c r="I20" s="46">
        <v>534</v>
      </c>
      <c r="J20" s="46">
        <v>924</v>
      </c>
      <c r="K20" s="46">
        <v>957</v>
      </c>
      <c r="L20" s="46">
        <v>425</v>
      </c>
      <c r="M20" s="46">
        <v>712</v>
      </c>
      <c r="N20" s="46">
        <v>834</v>
      </c>
      <c r="O20" s="46">
        <v>911</v>
      </c>
      <c r="P20" s="46">
        <v>358</v>
      </c>
      <c r="Q20" s="46">
        <v>0</v>
      </c>
      <c r="R20" s="46">
        <v>1051</v>
      </c>
      <c r="S20" s="46">
        <v>317</v>
      </c>
      <c r="T20" s="46">
        <v>443</v>
      </c>
      <c r="U20" s="46">
        <v>576</v>
      </c>
      <c r="V20" s="46">
        <v>504</v>
      </c>
      <c r="W20" s="46">
        <v>1082</v>
      </c>
      <c r="X20" s="46">
        <v>1434</v>
      </c>
      <c r="Y20" s="46">
        <v>1315</v>
      </c>
      <c r="Z20" s="46">
        <v>1673</v>
      </c>
      <c r="AA20" s="46">
        <v>1885</v>
      </c>
      <c r="AB20" s="46">
        <v>1913</v>
      </c>
      <c r="AC20" s="46">
        <v>2062</v>
      </c>
    </row>
    <row r="21" spans="1:29" x14ac:dyDescent="0.3">
      <c r="A21" s="43" t="s">
        <v>44</v>
      </c>
      <c r="B21" s="46">
        <v>1124</v>
      </c>
      <c r="C21" s="46">
        <v>1019</v>
      </c>
      <c r="D21" s="46">
        <v>987</v>
      </c>
      <c r="E21" s="46">
        <v>935</v>
      </c>
      <c r="F21" s="46">
        <v>694</v>
      </c>
      <c r="G21" s="46">
        <v>1511</v>
      </c>
      <c r="H21" s="46">
        <v>940</v>
      </c>
      <c r="I21" s="46">
        <v>1308</v>
      </c>
      <c r="J21" s="46">
        <v>632</v>
      </c>
      <c r="K21" s="46">
        <v>525</v>
      </c>
      <c r="L21" s="46">
        <v>907</v>
      </c>
      <c r="M21" s="46">
        <v>512</v>
      </c>
      <c r="N21" s="46">
        <v>354</v>
      </c>
      <c r="O21" s="46">
        <v>299</v>
      </c>
      <c r="P21" s="46">
        <v>700</v>
      </c>
      <c r="Q21" s="46">
        <v>1051</v>
      </c>
      <c r="R21" s="46">
        <v>0</v>
      </c>
      <c r="S21" s="46">
        <v>1056</v>
      </c>
      <c r="T21" s="46">
        <v>862</v>
      </c>
      <c r="U21" s="46">
        <v>694</v>
      </c>
      <c r="V21" s="46">
        <v>1109</v>
      </c>
      <c r="W21" s="46">
        <v>700</v>
      </c>
      <c r="X21" s="46">
        <v>987</v>
      </c>
      <c r="Y21" s="46">
        <v>1279</v>
      </c>
      <c r="Z21" s="46">
        <v>1525</v>
      </c>
      <c r="AA21" s="46">
        <v>1513</v>
      </c>
      <c r="AB21" s="46">
        <v>1575</v>
      </c>
      <c r="AC21" s="46">
        <v>1426</v>
      </c>
    </row>
    <row r="22" spans="1:29" x14ac:dyDescent="0.3">
      <c r="A22" s="43" t="s">
        <v>43</v>
      </c>
      <c r="B22" s="46">
        <v>1606</v>
      </c>
      <c r="C22" s="46">
        <v>1421</v>
      </c>
      <c r="D22" s="46">
        <v>1339</v>
      </c>
      <c r="E22" s="46">
        <v>1220</v>
      </c>
      <c r="F22" s="46">
        <v>1301</v>
      </c>
      <c r="G22" s="46">
        <v>968</v>
      </c>
      <c r="H22" s="46">
        <v>927</v>
      </c>
      <c r="I22" s="46">
        <v>848</v>
      </c>
      <c r="J22" s="46">
        <v>1114</v>
      </c>
      <c r="K22" s="46">
        <v>1118</v>
      </c>
      <c r="L22" s="46">
        <v>702</v>
      </c>
      <c r="M22" s="46">
        <v>865</v>
      </c>
      <c r="N22" s="46">
        <v>940</v>
      </c>
      <c r="O22" s="46">
        <v>1005</v>
      </c>
      <c r="P22" s="46">
        <v>484</v>
      </c>
      <c r="Q22" s="46">
        <v>317</v>
      </c>
      <c r="R22" s="46">
        <v>1056</v>
      </c>
      <c r="S22" s="46">
        <v>0</v>
      </c>
      <c r="T22" s="46">
        <v>226</v>
      </c>
      <c r="U22" s="46">
        <v>413</v>
      </c>
      <c r="V22" s="46">
        <v>186</v>
      </c>
      <c r="W22" s="46">
        <v>880</v>
      </c>
      <c r="X22" s="46">
        <v>1201</v>
      </c>
      <c r="Y22" s="46">
        <v>1016</v>
      </c>
      <c r="Z22" s="46">
        <v>1375</v>
      </c>
      <c r="AA22" s="46">
        <v>1611</v>
      </c>
      <c r="AB22" s="46">
        <v>1634</v>
      </c>
      <c r="AC22" s="46">
        <v>1836</v>
      </c>
    </row>
    <row r="23" spans="1:29" x14ac:dyDescent="0.3">
      <c r="A23" s="43" t="s">
        <v>42</v>
      </c>
      <c r="B23" s="46">
        <v>1552</v>
      </c>
      <c r="C23" s="46">
        <v>1374</v>
      </c>
      <c r="D23" s="46">
        <v>1299</v>
      </c>
      <c r="E23" s="46">
        <v>1185</v>
      </c>
      <c r="F23" s="46">
        <v>1204</v>
      </c>
      <c r="G23" s="46">
        <v>1112</v>
      </c>
      <c r="H23" s="46">
        <v>931</v>
      </c>
      <c r="I23" s="46">
        <v>963</v>
      </c>
      <c r="J23" s="46">
        <v>1026</v>
      </c>
      <c r="K23" s="46">
        <v>1007</v>
      </c>
      <c r="L23" s="46">
        <v>721</v>
      </c>
      <c r="M23" s="46">
        <v>764</v>
      </c>
      <c r="N23" s="46">
        <v>803</v>
      </c>
      <c r="O23" s="46">
        <v>857</v>
      </c>
      <c r="P23" s="46">
        <v>420</v>
      </c>
      <c r="Q23" s="46">
        <v>443</v>
      </c>
      <c r="R23" s="46">
        <v>862</v>
      </c>
      <c r="S23" s="46">
        <v>226</v>
      </c>
      <c r="T23" s="46">
        <v>0</v>
      </c>
      <c r="U23" s="46">
        <v>189</v>
      </c>
      <c r="V23" s="46">
        <v>251</v>
      </c>
      <c r="W23" s="46">
        <v>662</v>
      </c>
      <c r="X23" s="46">
        <v>999</v>
      </c>
      <c r="Y23" s="46">
        <v>885</v>
      </c>
      <c r="Z23" s="46">
        <v>1241</v>
      </c>
      <c r="AA23" s="46">
        <v>1442</v>
      </c>
      <c r="AB23" s="46">
        <v>1471</v>
      </c>
      <c r="AC23" s="46">
        <v>1632</v>
      </c>
    </row>
    <row r="24" spans="1:29" x14ac:dyDescent="0.3">
      <c r="A24" s="43" t="s">
        <v>41</v>
      </c>
      <c r="B24" s="46">
        <v>1496</v>
      </c>
      <c r="C24" s="46">
        <v>1328</v>
      </c>
      <c r="D24" s="46">
        <v>1259</v>
      </c>
      <c r="E24" s="46">
        <v>1153</v>
      </c>
      <c r="F24" s="46">
        <v>1117</v>
      </c>
      <c r="G24" s="46">
        <v>1226</v>
      </c>
      <c r="H24" s="46">
        <v>941</v>
      </c>
      <c r="I24" s="46">
        <v>1058</v>
      </c>
      <c r="J24" s="46">
        <v>952</v>
      </c>
      <c r="K24" s="46">
        <v>913</v>
      </c>
      <c r="L24" s="46">
        <v>756</v>
      </c>
      <c r="M24" s="46">
        <v>689</v>
      </c>
      <c r="N24" s="46">
        <v>691</v>
      </c>
      <c r="O24" s="46">
        <v>733</v>
      </c>
      <c r="P24" s="46">
        <v>422</v>
      </c>
      <c r="Q24" s="46">
        <v>576</v>
      </c>
      <c r="R24" s="46">
        <v>694</v>
      </c>
      <c r="S24" s="46">
        <v>413</v>
      </c>
      <c r="T24" s="46">
        <v>189</v>
      </c>
      <c r="U24" s="46">
        <v>0</v>
      </c>
      <c r="V24" s="46">
        <v>419</v>
      </c>
      <c r="W24" s="46">
        <v>506</v>
      </c>
      <c r="X24" s="46">
        <v>864</v>
      </c>
      <c r="Y24" s="46">
        <v>842</v>
      </c>
      <c r="Z24" s="46">
        <v>1183</v>
      </c>
      <c r="AA24" s="46">
        <v>1341</v>
      </c>
      <c r="AB24" s="46">
        <v>1377</v>
      </c>
      <c r="AC24" s="46">
        <v>1487</v>
      </c>
    </row>
    <row r="25" spans="1:29" x14ac:dyDescent="0.3">
      <c r="A25" s="43" t="s">
        <v>40</v>
      </c>
      <c r="B25" s="46">
        <v>1764</v>
      </c>
      <c r="C25" s="46">
        <v>1582</v>
      </c>
      <c r="D25" s="46">
        <v>1503</v>
      </c>
      <c r="E25" s="46">
        <v>1385</v>
      </c>
      <c r="F25" s="46">
        <v>1438</v>
      </c>
      <c r="G25" s="46">
        <v>1146</v>
      </c>
      <c r="H25" s="46">
        <v>1102</v>
      </c>
      <c r="I25" s="46">
        <v>1033</v>
      </c>
      <c r="J25" s="46">
        <v>1255</v>
      </c>
      <c r="K25" s="46">
        <v>1245</v>
      </c>
      <c r="L25" s="46">
        <v>879</v>
      </c>
      <c r="M25" s="46">
        <v>997</v>
      </c>
      <c r="N25" s="46">
        <v>1049</v>
      </c>
      <c r="O25" s="46">
        <v>1106</v>
      </c>
      <c r="P25" s="46">
        <v>629</v>
      </c>
      <c r="Q25" s="46">
        <v>504</v>
      </c>
      <c r="R25" s="46">
        <v>1109</v>
      </c>
      <c r="S25" s="46">
        <v>186</v>
      </c>
      <c r="T25" s="46">
        <v>251</v>
      </c>
      <c r="U25" s="46">
        <v>419</v>
      </c>
      <c r="V25" s="46">
        <v>0</v>
      </c>
      <c r="W25" s="46">
        <v>803</v>
      </c>
      <c r="X25" s="46">
        <v>1090</v>
      </c>
      <c r="Y25" s="46">
        <v>851</v>
      </c>
      <c r="Z25" s="46">
        <v>1208</v>
      </c>
      <c r="AA25" s="46">
        <v>1463</v>
      </c>
      <c r="AB25" s="46">
        <v>1481</v>
      </c>
      <c r="AC25" s="46">
        <v>1722</v>
      </c>
    </row>
    <row r="26" spans="1:29" x14ac:dyDescent="0.3">
      <c r="A26" s="43" t="s">
        <v>39</v>
      </c>
      <c r="B26" s="46">
        <v>1770</v>
      </c>
      <c r="C26" s="46">
        <v>1633</v>
      </c>
      <c r="D26" s="46">
        <v>1580</v>
      </c>
      <c r="E26" s="46">
        <v>1495</v>
      </c>
      <c r="F26" s="46">
        <v>1347</v>
      </c>
      <c r="G26" s="46">
        <v>1727</v>
      </c>
      <c r="H26" s="46">
        <v>1360</v>
      </c>
      <c r="I26" s="46">
        <v>1551</v>
      </c>
      <c r="J26" s="46">
        <v>1228</v>
      </c>
      <c r="K26" s="46">
        <v>1149</v>
      </c>
      <c r="L26" s="46">
        <v>1213</v>
      </c>
      <c r="M26" s="46">
        <v>1002</v>
      </c>
      <c r="N26" s="46">
        <v>919</v>
      </c>
      <c r="O26" s="46">
        <v>915</v>
      </c>
      <c r="P26" s="46">
        <v>880</v>
      </c>
      <c r="Q26" s="46">
        <v>1082</v>
      </c>
      <c r="R26" s="46">
        <v>700</v>
      </c>
      <c r="S26" s="46">
        <v>880</v>
      </c>
      <c r="T26" s="46">
        <v>662</v>
      </c>
      <c r="U26" s="46">
        <v>506</v>
      </c>
      <c r="V26" s="46">
        <v>803</v>
      </c>
      <c r="W26" s="46">
        <v>0</v>
      </c>
      <c r="X26" s="46">
        <v>371</v>
      </c>
      <c r="Y26" s="46">
        <v>585</v>
      </c>
      <c r="Z26" s="46">
        <v>832</v>
      </c>
      <c r="AA26" s="46">
        <v>888</v>
      </c>
      <c r="AB26" s="46">
        <v>938</v>
      </c>
      <c r="AC26" s="46">
        <v>982</v>
      </c>
    </row>
    <row r="27" spans="1:29" x14ac:dyDescent="0.3">
      <c r="A27" s="43" t="s">
        <v>38</v>
      </c>
      <c r="B27" s="46">
        <v>2099</v>
      </c>
      <c r="C27" s="46">
        <v>1973</v>
      </c>
      <c r="D27" s="46">
        <v>1926</v>
      </c>
      <c r="E27" s="46">
        <v>1848</v>
      </c>
      <c r="F27" s="46">
        <v>1670</v>
      </c>
      <c r="G27" s="46">
        <v>2090</v>
      </c>
      <c r="H27" s="46">
        <v>1728</v>
      </c>
      <c r="I27" s="46">
        <v>1918</v>
      </c>
      <c r="J27" s="46">
        <v>1569</v>
      </c>
      <c r="K27" s="46">
        <v>1480</v>
      </c>
      <c r="L27" s="46">
        <v>1584</v>
      </c>
      <c r="M27" s="46">
        <v>1358</v>
      </c>
      <c r="N27" s="46">
        <v>1258</v>
      </c>
      <c r="O27" s="46">
        <v>1242</v>
      </c>
      <c r="P27" s="46">
        <v>1251</v>
      </c>
      <c r="Q27" s="46">
        <v>1434</v>
      </c>
      <c r="R27" s="46">
        <v>987</v>
      </c>
      <c r="S27" s="46">
        <v>1201</v>
      </c>
      <c r="T27" s="46">
        <v>999</v>
      </c>
      <c r="U27" s="46">
        <v>864</v>
      </c>
      <c r="V27" s="46">
        <v>1090</v>
      </c>
      <c r="W27" s="46">
        <v>371</v>
      </c>
      <c r="X27" s="46">
        <v>0</v>
      </c>
      <c r="Y27" s="46">
        <v>505</v>
      </c>
      <c r="Z27" s="46">
        <v>581</v>
      </c>
      <c r="AA27" s="46">
        <v>533</v>
      </c>
      <c r="AB27" s="46">
        <v>590</v>
      </c>
      <c r="AC27" s="46">
        <v>635</v>
      </c>
    </row>
    <row r="28" spans="1:29" x14ac:dyDescent="0.3">
      <c r="A28" s="43" t="s">
        <v>37</v>
      </c>
      <c r="B28" s="46">
        <v>2300</v>
      </c>
      <c r="C28" s="46">
        <v>2145</v>
      </c>
      <c r="D28" s="46">
        <v>2082</v>
      </c>
      <c r="E28" s="46">
        <v>1983</v>
      </c>
      <c r="F28" s="46">
        <v>1890</v>
      </c>
      <c r="G28" s="46">
        <v>1981</v>
      </c>
      <c r="H28" s="46">
        <v>1783</v>
      </c>
      <c r="I28" s="46">
        <v>1845</v>
      </c>
      <c r="J28" s="46">
        <v>1749</v>
      </c>
      <c r="K28" s="46">
        <v>1686</v>
      </c>
      <c r="L28" s="46">
        <v>1591</v>
      </c>
      <c r="M28" s="46">
        <v>1499</v>
      </c>
      <c r="N28" s="46">
        <v>1452</v>
      </c>
      <c r="O28" s="46">
        <v>1464</v>
      </c>
      <c r="P28" s="46">
        <v>1263</v>
      </c>
      <c r="Q28" s="46">
        <v>1315</v>
      </c>
      <c r="R28" s="46">
        <v>1279</v>
      </c>
      <c r="S28" s="46">
        <v>1016</v>
      </c>
      <c r="T28" s="46">
        <v>885</v>
      </c>
      <c r="U28" s="46">
        <v>842</v>
      </c>
      <c r="V28" s="46">
        <v>851</v>
      </c>
      <c r="W28" s="46">
        <v>585</v>
      </c>
      <c r="X28" s="46">
        <v>505</v>
      </c>
      <c r="Y28" s="46">
        <v>0</v>
      </c>
      <c r="Z28" s="46">
        <v>359</v>
      </c>
      <c r="AA28" s="46">
        <v>639</v>
      </c>
      <c r="AB28" s="46">
        <v>643</v>
      </c>
      <c r="AC28" s="46">
        <v>1006</v>
      </c>
    </row>
    <row r="29" spans="1:29" x14ac:dyDescent="0.3">
      <c r="A29" s="43" t="s">
        <v>36</v>
      </c>
      <c r="B29" s="46">
        <v>2598</v>
      </c>
      <c r="C29" s="46">
        <v>2453</v>
      </c>
      <c r="D29" s="46">
        <v>2395</v>
      </c>
      <c r="E29" s="46">
        <v>2302</v>
      </c>
      <c r="F29" s="46">
        <v>2177</v>
      </c>
      <c r="G29" s="46">
        <v>2340</v>
      </c>
      <c r="H29" s="46">
        <v>2121</v>
      </c>
      <c r="I29" s="46">
        <v>2202</v>
      </c>
      <c r="J29" s="46">
        <v>2051</v>
      </c>
      <c r="K29" s="46">
        <v>1977</v>
      </c>
      <c r="L29" s="46">
        <v>1938</v>
      </c>
      <c r="M29" s="46">
        <v>1811</v>
      </c>
      <c r="N29" s="46">
        <v>1745</v>
      </c>
      <c r="O29" s="46">
        <v>1746</v>
      </c>
      <c r="P29" s="46">
        <v>1605</v>
      </c>
      <c r="Q29" s="46">
        <v>1673</v>
      </c>
      <c r="R29" s="46">
        <v>1525</v>
      </c>
      <c r="S29" s="46">
        <v>1375</v>
      </c>
      <c r="T29" s="46">
        <v>1241</v>
      </c>
      <c r="U29" s="46">
        <v>1183</v>
      </c>
      <c r="V29" s="46">
        <v>1208</v>
      </c>
      <c r="W29" s="46">
        <v>832</v>
      </c>
      <c r="X29" s="46">
        <v>581</v>
      </c>
      <c r="Y29" s="46">
        <v>359</v>
      </c>
      <c r="Z29" s="46">
        <v>0</v>
      </c>
      <c r="AA29" s="46">
        <v>366</v>
      </c>
      <c r="AB29" s="46">
        <v>338</v>
      </c>
      <c r="AC29" s="46">
        <v>826</v>
      </c>
    </row>
    <row r="30" spans="1:29" x14ac:dyDescent="0.3">
      <c r="A30" s="43" t="s">
        <v>35</v>
      </c>
      <c r="B30" s="46">
        <v>2631</v>
      </c>
      <c r="C30" s="46">
        <v>2506</v>
      </c>
      <c r="D30" s="46">
        <v>2458</v>
      </c>
      <c r="E30" s="46">
        <v>2378</v>
      </c>
      <c r="F30" s="46">
        <v>2201</v>
      </c>
      <c r="G30" s="46">
        <v>2553</v>
      </c>
      <c r="H30" s="46">
        <v>2246</v>
      </c>
      <c r="I30" s="46">
        <v>2396</v>
      </c>
      <c r="J30" s="46">
        <v>2102</v>
      </c>
      <c r="K30" s="46">
        <v>2013</v>
      </c>
      <c r="L30" s="46">
        <v>2087</v>
      </c>
      <c r="M30" s="46">
        <v>1887</v>
      </c>
      <c r="N30" s="46">
        <v>1791</v>
      </c>
      <c r="O30" s="46">
        <v>1774</v>
      </c>
      <c r="P30" s="46">
        <v>1751</v>
      </c>
      <c r="Q30" s="46">
        <v>1885</v>
      </c>
      <c r="R30" s="46">
        <v>1513</v>
      </c>
      <c r="S30" s="46">
        <v>1611</v>
      </c>
      <c r="T30" s="46">
        <v>1442</v>
      </c>
      <c r="U30" s="46">
        <v>1341</v>
      </c>
      <c r="V30" s="46">
        <v>1463</v>
      </c>
      <c r="W30" s="46">
        <v>888</v>
      </c>
      <c r="X30" s="46">
        <v>533</v>
      </c>
      <c r="Y30" s="46">
        <v>639</v>
      </c>
      <c r="Z30" s="46">
        <v>366</v>
      </c>
      <c r="AA30" s="46">
        <v>0</v>
      </c>
      <c r="AB30" s="46">
        <v>72</v>
      </c>
      <c r="AC30" s="46">
        <v>479</v>
      </c>
    </row>
    <row r="31" spans="1:29" x14ac:dyDescent="0.3">
      <c r="A31" s="43" t="s">
        <v>34</v>
      </c>
      <c r="B31" s="46">
        <v>2689</v>
      </c>
      <c r="C31" s="46">
        <v>2562</v>
      </c>
      <c r="D31" s="46">
        <v>2513</v>
      </c>
      <c r="E31" s="46">
        <v>2431</v>
      </c>
      <c r="F31" s="46">
        <v>2260</v>
      </c>
      <c r="G31" s="46">
        <v>2583</v>
      </c>
      <c r="H31" s="46">
        <v>2291</v>
      </c>
      <c r="I31" s="46">
        <v>2429</v>
      </c>
      <c r="J31" s="46">
        <v>2157</v>
      </c>
      <c r="K31" s="46">
        <v>2070</v>
      </c>
      <c r="L31" s="46">
        <v>2128</v>
      </c>
      <c r="M31" s="46">
        <v>1939</v>
      </c>
      <c r="N31" s="46">
        <v>1846</v>
      </c>
      <c r="O31" s="46">
        <v>1832</v>
      </c>
      <c r="P31" s="46">
        <v>1791</v>
      </c>
      <c r="Q31" s="46">
        <v>1913</v>
      </c>
      <c r="R31" s="46">
        <v>1575</v>
      </c>
      <c r="S31" s="46">
        <v>1634</v>
      </c>
      <c r="T31" s="46">
        <v>1471</v>
      </c>
      <c r="U31" s="46">
        <v>1377</v>
      </c>
      <c r="V31" s="46">
        <v>1481</v>
      </c>
      <c r="W31" s="46">
        <v>938</v>
      </c>
      <c r="X31" s="46">
        <v>590</v>
      </c>
      <c r="Y31" s="46">
        <v>643</v>
      </c>
      <c r="Z31" s="46">
        <v>338</v>
      </c>
      <c r="AA31" s="46">
        <v>72</v>
      </c>
      <c r="AB31" s="46">
        <v>0</v>
      </c>
      <c r="AC31" s="46">
        <v>538</v>
      </c>
    </row>
    <row r="32" spans="1:29" x14ac:dyDescent="0.3">
      <c r="A32" s="43" t="s">
        <v>33</v>
      </c>
      <c r="B32" s="46">
        <v>2539</v>
      </c>
      <c r="C32" s="46">
        <v>2444</v>
      </c>
      <c r="D32" s="46">
        <v>2413</v>
      </c>
      <c r="E32" s="46">
        <v>2353</v>
      </c>
      <c r="F32" s="46">
        <v>2114</v>
      </c>
      <c r="G32" s="46">
        <v>2707</v>
      </c>
      <c r="H32" s="46">
        <v>2290</v>
      </c>
      <c r="I32" s="46">
        <v>2528</v>
      </c>
      <c r="J32" s="46">
        <v>2055</v>
      </c>
      <c r="K32" s="46">
        <v>1951</v>
      </c>
      <c r="L32" s="46">
        <v>2172</v>
      </c>
      <c r="M32" s="46">
        <v>1885</v>
      </c>
      <c r="N32" s="46">
        <v>1756</v>
      </c>
      <c r="O32" s="46">
        <v>1718</v>
      </c>
      <c r="P32" s="46">
        <v>1849</v>
      </c>
      <c r="Q32" s="46">
        <v>2062</v>
      </c>
      <c r="R32" s="46">
        <v>1426</v>
      </c>
      <c r="S32" s="46">
        <v>1836</v>
      </c>
      <c r="T32" s="46">
        <v>1632</v>
      </c>
      <c r="U32" s="46">
        <v>1487</v>
      </c>
      <c r="V32" s="46">
        <v>1722</v>
      </c>
      <c r="W32" s="46">
        <v>982</v>
      </c>
      <c r="X32" s="46">
        <v>635</v>
      </c>
      <c r="Y32" s="46">
        <v>1006</v>
      </c>
      <c r="Z32" s="46">
        <v>826</v>
      </c>
      <c r="AA32" s="46">
        <v>479</v>
      </c>
      <c r="AB32" s="46">
        <v>538</v>
      </c>
      <c r="AC32" s="46">
        <v>0</v>
      </c>
    </row>
    <row r="34" spans="1:32" x14ac:dyDescent="0.3">
      <c r="A34" s="40" t="s">
        <v>94</v>
      </c>
    </row>
    <row r="35" spans="1:32" x14ac:dyDescent="0.3">
      <c r="A35" s="40"/>
      <c r="B35" s="42" t="str">
        <f t="shared" ref="B35:AC35" si="0">B4</f>
        <v>Boston</v>
      </c>
      <c r="C35" s="42" t="str">
        <f t="shared" si="0"/>
        <v>New York</v>
      </c>
      <c r="D35" s="42" t="str">
        <f t="shared" si="0"/>
        <v>Philadelphia</v>
      </c>
      <c r="E35" s="42" t="str">
        <f t="shared" si="0"/>
        <v>Washington</v>
      </c>
      <c r="F35" s="42" t="str">
        <f t="shared" si="0"/>
        <v>Toronto</v>
      </c>
      <c r="G35" s="42" t="str">
        <f t="shared" si="0"/>
        <v>Miami</v>
      </c>
      <c r="H35" s="42" t="str">
        <f t="shared" si="0"/>
        <v>Charlotte</v>
      </c>
      <c r="I35" s="42" t="str">
        <f t="shared" si="0"/>
        <v>Orlando</v>
      </c>
      <c r="J35" s="42" t="str">
        <f t="shared" si="0"/>
        <v>Cleveland</v>
      </c>
      <c r="K35" s="42" t="str">
        <f t="shared" si="0"/>
        <v>Detroit</v>
      </c>
      <c r="L35" s="42" t="str">
        <f t="shared" si="0"/>
        <v>Atlanta</v>
      </c>
      <c r="M35" s="42" t="str">
        <f t="shared" si="0"/>
        <v>Indianapolis</v>
      </c>
      <c r="N35" s="42" t="str">
        <f t="shared" si="0"/>
        <v>Chicago</v>
      </c>
      <c r="O35" s="42" t="str">
        <f t="shared" si="0"/>
        <v>Milwaukee</v>
      </c>
      <c r="P35" s="42" t="str">
        <f t="shared" si="0"/>
        <v>Memphis</v>
      </c>
      <c r="Q35" s="42" t="str">
        <f t="shared" si="0"/>
        <v>New Orleans</v>
      </c>
      <c r="R35" s="42" t="str">
        <f t="shared" si="0"/>
        <v>Minneapolis</v>
      </c>
      <c r="S35" s="42" t="str">
        <f t="shared" si="0"/>
        <v>Houston</v>
      </c>
      <c r="T35" s="42" t="str">
        <f t="shared" si="0"/>
        <v>Dallas</v>
      </c>
      <c r="U35" s="42" t="str">
        <f t="shared" si="0"/>
        <v>Oklahoma City</v>
      </c>
      <c r="V35" s="42" t="str">
        <f t="shared" si="0"/>
        <v>San Antonio</v>
      </c>
      <c r="W35" s="42" t="str">
        <f t="shared" si="0"/>
        <v>Denver</v>
      </c>
      <c r="X35" s="42" t="str">
        <f t="shared" si="0"/>
        <v>Salt Lake City</v>
      </c>
      <c r="Y35" s="42" t="str">
        <f t="shared" si="0"/>
        <v>Phoenix</v>
      </c>
      <c r="Z35" s="42" t="str">
        <f t="shared" si="0"/>
        <v>Los Angeles</v>
      </c>
      <c r="AA35" s="42" t="str">
        <f t="shared" si="0"/>
        <v>Sacramento</v>
      </c>
      <c r="AB35" s="42" t="str">
        <f t="shared" si="0"/>
        <v>San Francisco</v>
      </c>
      <c r="AC35" s="42" t="str">
        <f t="shared" si="0"/>
        <v>Portland</v>
      </c>
      <c r="AD35" s="42" t="s">
        <v>93</v>
      </c>
      <c r="AF35" s="42" t="s">
        <v>92</v>
      </c>
    </row>
    <row r="36" spans="1:32" x14ac:dyDescent="0.3">
      <c r="A36" t="s">
        <v>91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1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1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1</v>
      </c>
      <c r="AB36" s="44">
        <v>0</v>
      </c>
      <c r="AC36" s="44">
        <v>0</v>
      </c>
      <c r="AD36">
        <f>SUM(Include_service_center)</f>
        <v>3</v>
      </c>
      <c r="AE36" s="22" t="s">
        <v>89</v>
      </c>
      <c r="AF36" s="45">
        <v>3</v>
      </c>
    </row>
    <row r="38" spans="1:32" x14ac:dyDescent="0.3">
      <c r="A38" s="40" t="s">
        <v>90</v>
      </c>
    </row>
    <row r="39" spans="1:32" x14ac:dyDescent="0.3">
      <c r="B39" t="str">
        <f t="shared" ref="B39:AC39" si="1">B35</f>
        <v>Boston</v>
      </c>
      <c r="C39" t="str">
        <f t="shared" si="1"/>
        <v>New York</v>
      </c>
      <c r="D39" t="str">
        <f t="shared" si="1"/>
        <v>Philadelphia</v>
      </c>
      <c r="E39" t="str">
        <f t="shared" si="1"/>
        <v>Washington</v>
      </c>
      <c r="F39" t="str">
        <f t="shared" si="1"/>
        <v>Toronto</v>
      </c>
      <c r="G39" t="str">
        <f t="shared" si="1"/>
        <v>Miami</v>
      </c>
      <c r="H39" t="str">
        <f t="shared" si="1"/>
        <v>Charlotte</v>
      </c>
      <c r="I39" t="str">
        <f t="shared" si="1"/>
        <v>Orlando</v>
      </c>
      <c r="J39" t="str">
        <f t="shared" si="1"/>
        <v>Cleveland</v>
      </c>
      <c r="K39" t="str">
        <f t="shared" si="1"/>
        <v>Detroit</v>
      </c>
      <c r="L39" t="str">
        <f t="shared" si="1"/>
        <v>Atlanta</v>
      </c>
      <c r="M39" t="str">
        <f t="shared" si="1"/>
        <v>Indianapolis</v>
      </c>
      <c r="N39" t="str">
        <f t="shared" si="1"/>
        <v>Chicago</v>
      </c>
      <c r="O39" t="str">
        <f t="shared" si="1"/>
        <v>Milwaukee</v>
      </c>
      <c r="P39" t="str">
        <f t="shared" si="1"/>
        <v>Memphis</v>
      </c>
      <c r="Q39" t="str">
        <f t="shared" si="1"/>
        <v>New Orleans</v>
      </c>
      <c r="R39" t="str">
        <f t="shared" si="1"/>
        <v>Minneapolis</v>
      </c>
      <c r="S39" t="str">
        <f t="shared" si="1"/>
        <v>Houston</v>
      </c>
      <c r="T39" t="str">
        <f t="shared" si="1"/>
        <v>Dallas</v>
      </c>
      <c r="U39" t="str">
        <f t="shared" si="1"/>
        <v>Oklahoma City</v>
      </c>
      <c r="V39" t="str">
        <f t="shared" si="1"/>
        <v>San Antonio</v>
      </c>
      <c r="W39" t="str">
        <f t="shared" si="1"/>
        <v>Denver</v>
      </c>
      <c r="X39" t="str">
        <f t="shared" si="1"/>
        <v>Salt Lake City</v>
      </c>
      <c r="Y39" t="str">
        <f t="shared" si="1"/>
        <v>Phoenix</v>
      </c>
      <c r="Z39" t="str">
        <f t="shared" si="1"/>
        <v>Los Angeles</v>
      </c>
      <c r="AA39" t="str">
        <f t="shared" si="1"/>
        <v>Sacramento</v>
      </c>
      <c r="AB39" t="str">
        <f t="shared" si="1"/>
        <v>San Francisco</v>
      </c>
      <c r="AC39" t="str">
        <f t="shared" si="1"/>
        <v>Portland</v>
      </c>
    </row>
    <row r="40" spans="1:32" x14ac:dyDescent="0.3">
      <c r="A40" t="str">
        <f t="shared" ref="A40:A67" si="2">A5</f>
        <v>Boston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1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36">
        <f t="shared" ref="AD40:AD67" si="3">SUM(B40:AC40)</f>
        <v>1</v>
      </c>
      <c r="AE40" s="22" t="s">
        <v>89</v>
      </c>
      <c r="AF40">
        <v>1</v>
      </c>
    </row>
    <row r="41" spans="1:32" x14ac:dyDescent="0.3">
      <c r="A41" t="str">
        <f t="shared" si="2"/>
        <v>New York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1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36">
        <f t="shared" si="3"/>
        <v>1</v>
      </c>
      <c r="AE41" s="22" t="s">
        <v>89</v>
      </c>
      <c r="AF41">
        <v>1</v>
      </c>
    </row>
    <row r="42" spans="1:32" x14ac:dyDescent="0.3">
      <c r="A42" t="str">
        <f t="shared" si="2"/>
        <v>Philadelphia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1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36">
        <f t="shared" si="3"/>
        <v>1</v>
      </c>
      <c r="AE42" s="22" t="s">
        <v>89</v>
      </c>
      <c r="AF42">
        <v>1</v>
      </c>
    </row>
    <row r="43" spans="1:32" x14ac:dyDescent="0.3">
      <c r="A43" t="str">
        <f t="shared" si="2"/>
        <v>Washington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1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36">
        <f t="shared" si="3"/>
        <v>1</v>
      </c>
      <c r="AE43" s="22" t="s">
        <v>89</v>
      </c>
      <c r="AF43">
        <v>1</v>
      </c>
    </row>
    <row r="44" spans="1:32" x14ac:dyDescent="0.3">
      <c r="A44" t="str">
        <f t="shared" si="2"/>
        <v>Toronto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36">
        <f t="shared" si="3"/>
        <v>1</v>
      </c>
      <c r="AE44" s="22" t="s">
        <v>89</v>
      </c>
      <c r="AF44">
        <v>1</v>
      </c>
    </row>
    <row r="45" spans="1:32" x14ac:dyDescent="0.3">
      <c r="A45" t="str">
        <f t="shared" si="2"/>
        <v>Miami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1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36">
        <f t="shared" si="3"/>
        <v>1</v>
      </c>
      <c r="AE45" s="22" t="s">
        <v>89</v>
      </c>
      <c r="AF45">
        <v>1</v>
      </c>
    </row>
    <row r="46" spans="1:32" x14ac:dyDescent="0.3">
      <c r="A46" t="str">
        <f t="shared" si="2"/>
        <v>Charlotte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1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36">
        <f t="shared" si="3"/>
        <v>1</v>
      </c>
      <c r="AE46" s="22" t="s">
        <v>89</v>
      </c>
      <c r="AF46">
        <v>1</v>
      </c>
    </row>
    <row r="47" spans="1:32" x14ac:dyDescent="0.3">
      <c r="A47" t="str">
        <f t="shared" si="2"/>
        <v>Orlando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1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36">
        <f t="shared" si="3"/>
        <v>1</v>
      </c>
      <c r="AE47" s="22" t="s">
        <v>89</v>
      </c>
      <c r="AF47">
        <v>1</v>
      </c>
    </row>
    <row r="48" spans="1:32" x14ac:dyDescent="0.3">
      <c r="A48" t="str">
        <f t="shared" si="2"/>
        <v>Cleveland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1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36">
        <f t="shared" si="3"/>
        <v>1</v>
      </c>
      <c r="AE48" s="22" t="s">
        <v>89</v>
      </c>
      <c r="AF48">
        <v>1</v>
      </c>
    </row>
    <row r="49" spans="1:32" x14ac:dyDescent="0.3">
      <c r="A49" t="str">
        <f t="shared" si="2"/>
        <v>Detroit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1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36">
        <f t="shared" si="3"/>
        <v>1</v>
      </c>
      <c r="AE49" s="22" t="s">
        <v>89</v>
      </c>
      <c r="AF49">
        <v>1</v>
      </c>
    </row>
    <row r="50" spans="1:32" x14ac:dyDescent="0.3">
      <c r="A50" t="str">
        <f t="shared" si="2"/>
        <v>Atlanta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1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36">
        <f t="shared" si="3"/>
        <v>1</v>
      </c>
      <c r="AE50" s="22" t="s">
        <v>89</v>
      </c>
      <c r="AF50">
        <v>1</v>
      </c>
    </row>
    <row r="51" spans="1:32" x14ac:dyDescent="0.3">
      <c r="A51" t="str">
        <f t="shared" si="2"/>
        <v>Indianapolis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1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36">
        <f t="shared" si="3"/>
        <v>1</v>
      </c>
      <c r="AE51" s="22" t="s">
        <v>89</v>
      </c>
      <c r="AF51">
        <v>1</v>
      </c>
    </row>
    <row r="52" spans="1:32" x14ac:dyDescent="0.3">
      <c r="A52" t="str">
        <f t="shared" si="2"/>
        <v>Chicago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1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36">
        <f t="shared" si="3"/>
        <v>1</v>
      </c>
      <c r="AE52" s="22" t="s">
        <v>89</v>
      </c>
      <c r="AF52">
        <v>1</v>
      </c>
    </row>
    <row r="53" spans="1:32" x14ac:dyDescent="0.3">
      <c r="A53" t="str">
        <f t="shared" si="2"/>
        <v>Milwaukee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1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36">
        <f t="shared" si="3"/>
        <v>1</v>
      </c>
      <c r="AE53" s="22" t="s">
        <v>89</v>
      </c>
      <c r="AF53">
        <v>1</v>
      </c>
    </row>
    <row r="54" spans="1:32" x14ac:dyDescent="0.3">
      <c r="A54" t="str">
        <f t="shared" si="2"/>
        <v>Memphis</v>
      </c>
      <c r="B54" s="44">
        <v>0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1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36">
        <f t="shared" si="3"/>
        <v>1</v>
      </c>
      <c r="AE54" s="22" t="s">
        <v>89</v>
      </c>
      <c r="AF54">
        <v>1</v>
      </c>
    </row>
    <row r="55" spans="1:32" x14ac:dyDescent="0.3">
      <c r="A55" t="str">
        <f t="shared" si="2"/>
        <v>New Orleans</v>
      </c>
      <c r="B55" s="44">
        <v>0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1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36">
        <f t="shared" si="3"/>
        <v>1</v>
      </c>
      <c r="AE55" s="22" t="s">
        <v>89</v>
      </c>
      <c r="AF55">
        <v>1</v>
      </c>
    </row>
    <row r="56" spans="1:32" x14ac:dyDescent="0.3">
      <c r="A56" t="str">
        <f t="shared" si="2"/>
        <v>Minneapolis</v>
      </c>
      <c r="B56" s="44">
        <v>0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1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36">
        <f t="shared" si="3"/>
        <v>1</v>
      </c>
      <c r="AE56" s="22" t="s">
        <v>89</v>
      </c>
      <c r="AF56">
        <v>1</v>
      </c>
    </row>
    <row r="57" spans="1:32" x14ac:dyDescent="0.3">
      <c r="A57" t="str">
        <f t="shared" si="2"/>
        <v>Houston</v>
      </c>
      <c r="B57" s="44">
        <v>0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1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36">
        <f t="shared" si="3"/>
        <v>1</v>
      </c>
      <c r="AE57" s="22" t="s">
        <v>89</v>
      </c>
      <c r="AF57">
        <v>1</v>
      </c>
    </row>
    <row r="58" spans="1:32" x14ac:dyDescent="0.3">
      <c r="A58" t="str">
        <f t="shared" si="2"/>
        <v>Dallas</v>
      </c>
      <c r="B58" s="44">
        <v>0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1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36">
        <f t="shared" si="3"/>
        <v>1</v>
      </c>
      <c r="AE58" s="22" t="s">
        <v>89</v>
      </c>
      <c r="AF58">
        <v>1</v>
      </c>
    </row>
    <row r="59" spans="1:32" x14ac:dyDescent="0.3">
      <c r="A59" t="str">
        <f t="shared" si="2"/>
        <v>Oklahoma City</v>
      </c>
      <c r="B59" s="44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1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36">
        <f t="shared" si="3"/>
        <v>1</v>
      </c>
      <c r="AE59" s="22" t="s">
        <v>89</v>
      </c>
      <c r="AF59">
        <v>1</v>
      </c>
    </row>
    <row r="60" spans="1:32" x14ac:dyDescent="0.3">
      <c r="A60" t="str">
        <f t="shared" si="2"/>
        <v>San Antonio</v>
      </c>
      <c r="B60" s="44">
        <v>0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1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36">
        <f t="shared" si="3"/>
        <v>1</v>
      </c>
      <c r="AE60" s="22" t="s">
        <v>89</v>
      </c>
      <c r="AF60">
        <v>1</v>
      </c>
    </row>
    <row r="61" spans="1:32" x14ac:dyDescent="0.3">
      <c r="A61" t="str">
        <f t="shared" si="2"/>
        <v>Denver</v>
      </c>
      <c r="B61" s="44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1</v>
      </c>
      <c r="AB61" s="44">
        <v>0</v>
      </c>
      <c r="AC61" s="44">
        <v>0</v>
      </c>
      <c r="AD61" s="36">
        <f t="shared" si="3"/>
        <v>1</v>
      </c>
      <c r="AE61" s="22" t="s">
        <v>89</v>
      </c>
      <c r="AF61">
        <v>1</v>
      </c>
    </row>
    <row r="62" spans="1:32" x14ac:dyDescent="0.3">
      <c r="A62" t="str">
        <f t="shared" si="2"/>
        <v>Salt Lake City</v>
      </c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1</v>
      </c>
      <c r="AB62" s="44">
        <v>0</v>
      </c>
      <c r="AC62" s="44">
        <v>0</v>
      </c>
      <c r="AD62" s="36">
        <f t="shared" si="3"/>
        <v>1</v>
      </c>
      <c r="AE62" s="22" t="s">
        <v>89</v>
      </c>
      <c r="AF62">
        <v>1</v>
      </c>
    </row>
    <row r="63" spans="1:32" x14ac:dyDescent="0.3">
      <c r="A63" t="str">
        <f t="shared" si="2"/>
        <v>Phoenix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1</v>
      </c>
      <c r="AB63" s="44">
        <v>0</v>
      </c>
      <c r="AC63" s="44">
        <v>0</v>
      </c>
      <c r="AD63" s="36">
        <f t="shared" si="3"/>
        <v>1</v>
      </c>
      <c r="AE63" s="22" t="s">
        <v>89</v>
      </c>
      <c r="AF63">
        <v>1</v>
      </c>
    </row>
    <row r="64" spans="1:32" x14ac:dyDescent="0.3">
      <c r="A64" t="str">
        <f t="shared" si="2"/>
        <v>Los Angeles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1</v>
      </c>
      <c r="AB64" s="44">
        <v>0</v>
      </c>
      <c r="AC64" s="44">
        <v>0</v>
      </c>
      <c r="AD64" s="36">
        <f t="shared" si="3"/>
        <v>1</v>
      </c>
      <c r="AE64" s="22" t="s">
        <v>89</v>
      </c>
      <c r="AF64">
        <v>1</v>
      </c>
    </row>
    <row r="65" spans="1:34" x14ac:dyDescent="0.3">
      <c r="A65" t="str">
        <f t="shared" si="2"/>
        <v>Sacramento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1</v>
      </c>
      <c r="AB65" s="44">
        <v>0</v>
      </c>
      <c r="AC65" s="44">
        <v>0</v>
      </c>
      <c r="AD65" s="36">
        <f t="shared" si="3"/>
        <v>1</v>
      </c>
      <c r="AE65" s="22" t="s">
        <v>89</v>
      </c>
      <c r="AF65">
        <v>1</v>
      </c>
    </row>
    <row r="66" spans="1:34" x14ac:dyDescent="0.3">
      <c r="A66" t="str">
        <f t="shared" si="2"/>
        <v>San Francisco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1</v>
      </c>
      <c r="AB66" s="44">
        <v>0</v>
      </c>
      <c r="AC66" s="44">
        <v>0</v>
      </c>
      <c r="AD66" s="36">
        <f t="shared" si="3"/>
        <v>1</v>
      </c>
      <c r="AE66" s="22" t="s">
        <v>89</v>
      </c>
      <c r="AF66">
        <v>1</v>
      </c>
    </row>
    <row r="67" spans="1:34" x14ac:dyDescent="0.3">
      <c r="A67" t="str">
        <f t="shared" si="2"/>
        <v>Portland</v>
      </c>
      <c r="B67" s="44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1</v>
      </c>
      <c r="AB67" s="44">
        <v>0</v>
      </c>
      <c r="AC67" s="44">
        <v>0</v>
      </c>
      <c r="AD67" s="36">
        <f t="shared" si="3"/>
        <v>1</v>
      </c>
      <c r="AE67" s="22" t="s">
        <v>89</v>
      </c>
      <c r="AF67">
        <v>1</v>
      </c>
    </row>
    <row r="68" spans="1:34" x14ac:dyDescent="0.3">
      <c r="A68" s="43" t="s">
        <v>88</v>
      </c>
      <c r="B68" s="36">
        <f t="shared" ref="B68:AC68" si="4">SUM(B40:B67)</f>
        <v>0</v>
      </c>
      <c r="C68" s="36">
        <f t="shared" si="4"/>
        <v>0</v>
      </c>
      <c r="D68" s="36">
        <f t="shared" si="4"/>
        <v>0</v>
      </c>
      <c r="E68" s="36">
        <f t="shared" si="4"/>
        <v>0</v>
      </c>
      <c r="F68" s="36">
        <f t="shared" si="4"/>
        <v>0</v>
      </c>
      <c r="G68" s="36">
        <f t="shared" si="4"/>
        <v>0</v>
      </c>
      <c r="H68" s="36">
        <f t="shared" si="4"/>
        <v>0</v>
      </c>
      <c r="I68" s="36">
        <f t="shared" si="4"/>
        <v>0</v>
      </c>
      <c r="J68" s="36">
        <f t="shared" si="4"/>
        <v>11</v>
      </c>
      <c r="K68" s="36">
        <f t="shared" si="4"/>
        <v>0</v>
      </c>
      <c r="L68" s="36">
        <f t="shared" si="4"/>
        <v>0</v>
      </c>
      <c r="M68" s="36">
        <f t="shared" si="4"/>
        <v>0</v>
      </c>
      <c r="N68" s="36">
        <f t="shared" si="4"/>
        <v>0</v>
      </c>
      <c r="O68" s="36">
        <f t="shared" si="4"/>
        <v>0</v>
      </c>
      <c r="P68" s="36">
        <f t="shared" si="4"/>
        <v>0</v>
      </c>
      <c r="Q68" s="36">
        <f t="shared" si="4"/>
        <v>10</v>
      </c>
      <c r="R68" s="36">
        <f t="shared" si="4"/>
        <v>0</v>
      </c>
      <c r="S68" s="36">
        <f t="shared" si="4"/>
        <v>0</v>
      </c>
      <c r="T68" s="36">
        <f t="shared" si="4"/>
        <v>0</v>
      </c>
      <c r="U68" s="36">
        <f t="shared" si="4"/>
        <v>0</v>
      </c>
      <c r="V68" s="36">
        <f t="shared" si="4"/>
        <v>0</v>
      </c>
      <c r="W68" s="36">
        <f t="shared" si="4"/>
        <v>0</v>
      </c>
      <c r="X68" s="36">
        <f t="shared" si="4"/>
        <v>0</v>
      </c>
      <c r="Y68" s="36">
        <f t="shared" si="4"/>
        <v>0</v>
      </c>
      <c r="Z68" s="36">
        <f t="shared" si="4"/>
        <v>0</v>
      </c>
      <c r="AA68" s="36">
        <f t="shared" si="4"/>
        <v>7</v>
      </c>
      <c r="AB68" s="36">
        <f t="shared" si="4"/>
        <v>0</v>
      </c>
      <c r="AC68" s="36">
        <f t="shared" si="4"/>
        <v>0</v>
      </c>
    </row>
    <row r="69" spans="1:34" x14ac:dyDescent="0.3">
      <c r="B69" s="42" t="s">
        <v>32</v>
      </c>
      <c r="C69" s="42" t="s">
        <v>32</v>
      </c>
      <c r="D69" s="42" t="s">
        <v>32</v>
      </c>
      <c r="E69" s="42" t="s">
        <v>32</v>
      </c>
      <c r="F69" s="42" t="s">
        <v>32</v>
      </c>
      <c r="G69" s="42" t="s">
        <v>32</v>
      </c>
      <c r="H69" s="42" t="s">
        <v>32</v>
      </c>
      <c r="I69" s="42" t="s">
        <v>32</v>
      </c>
      <c r="J69" s="42" t="s">
        <v>32</v>
      </c>
      <c r="K69" s="42" t="s">
        <v>32</v>
      </c>
      <c r="L69" s="42" t="s">
        <v>32</v>
      </c>
      <c r="M69" s="42" t="s">
        <v>32</v>
      </c>
      <c r="N69" s="42" t="s">
        <v>32</v>
      </c>
      <c r="O69" s="42" t="s">
        <v>32</v>
      </c>
      <c r="P69" s="42" t="s">
        <v>32</v>
      </c>
      <c r="Q69" s="42" t="s">
        <v>32</v>
      </c>
      <c r="R69" s="42" t="s">
        <v>32</v>
      </c>
      <c r="S69" s="42" t="s">
        <v>32</v>
      </c>
      <c r="T69" s="42" t="s">
        <v>32</v>
      </c>
      <c r="U69" s="42" t="s">
        <v>32</v>
      </c>
      <c r="V69" s="42" t="s">
        <v>32</v>
      </c>
      <c r="W69" s="42" t="s">
        <v>32</v>
      </c>
      <c r="X69" s="42" t="s">
        <v>32</v>
      </c>
      <c r="Y69" s="42" t="s">
        <v>32</v>
      </c>
      <c r="Z69" s="42" t="s">
        <v>32</v>
      </c>
      <c r="AA69" s="42" t="s">
        <v>32</v>
      </c>
      <c r="AB69" s="42" t="s">
        <v>32</v>
      </c>
      <c r="AC69" s="42" t="s">
        <v>32</v>
      </c>
    </row>
    <row r="70" spans="1:34" x14ac:dyDescent="0.3">
      <c r="A70" t="s">
        <v>87</v>
      </c>
      <c r="B70" s="41">
        <f t="shared" ref="B70:AC70" si="5">11*B36</f>
        <v>0</v>
      </c>
      <c r="C70" s="41">
        <f t="shared" si="5"/>
        <v>0</v>
      </c>
      <c r="D70" s="41">
        <f t="shared" si="5"/>
        <v>0</v>
      </c>
      <c r="E70" s="41">
        <f t="shared" si="5"/>
        <v>0</v>
      </c>
      <c r="F70" s="41">
        <f t="shared" si="5"/>
        <v>0</v>
      </c>
      <c r="G70" s="41">
        <f t="shared" si="5"/>
        <v>0</v>
      </c>
      <c r="H70" s="41">
        <f t="shared" si="5"/>
        <v>0</v>
      </c>
      <c r="I70" s="41">
        <f t="shared" si="5"/>
        <v>0</v>
      </c>
      <c r="J70" s="41">
        <f t="shared" si="5"/>
        <v>11</v>
      </c>
      <c r="K70" s="41">
        <f t="shared" si="5"/>
        <v>0</v>
      </c>
      <c r="L70" s="41">
        <f t="shared" si="5"/>
        <v>0</v>
      </c>
      <c r="M70" s="41">
        <f t="shared" si="5"/>
        <v>0</v>
      </c>
      <c r="N70" s="41">
        <f t="shared" si="5"/>
        <v>0</v>
      </c>
      <c r="O70" s="41">
        <f t="shared" si="5"/>
        <v>0</v>
      </c>
      <c r="P70" s="41">
        <f t="shared" si="5"/>
        <v>0</v>
      </c>
      <c r="Q70" s="41">
        <f t="shared" si="5"/>
        <v>11</v>
      </c>
      <c r="R70" s="41">
        <f t="shared" si="5"/>
        <v>0</v>
      </c>
      <c r="S70" s="41">
        <f t="shared" si="5"/>
        <v>0</v>
      </c>
      <c r="T70" s="41">
        <f t="shared" si="5"/>
        <v>0</v>
      </c>
      <c r="U70" s="41">
        <f t="shared" si="5"/>
        <v>0</v>
      </c>
      <c r="V70" s="41">
        <f t="shared" si="5"/>
        <v>0</v>
      </c>
      <c r="W70" s="41">
        <f t="shared" si="5"/>
        <v>0</v>
      </c>
      <c r="X70" s="41">
        <f t="shared" si="5"/>
        <v>0</v>
      </c>
      <c r="Y70" s="41">
        <f t="shared" si="5"/>
        <v>0</v>
      </c>
      <c r="Z70" s="41">
        <f t="shared" si="5"/>
        <v>0</v>
      </c>
      <c r="AA70" s="41">
        <f t="shared" si="5"/>
        <v>11</v>
      </c>
      <c r="AB70" s="41">
        <f t="shared" si="5"/>
        <v>0</v>
      </c>
      <c r="AC70" s="41">
        <f t="shared" si="5"/>
        <v>0</v>
      </c>
    </row>
    <row r="72" spans="1:34" x14ac:dyDescent="0.3">
      <c r="A72" s="40" t="s">
        <v>86</v>
      </c>
      <c r="X72" s="40"/>
    </row>
    <row r="73" spans="1:34" x14ac:dyDescent="0.3">
      <c r="A73" s="40"/>
      <c r="B73" s="38" t="str">
        <f t="shared" ref="B73:AC73" si="6">B39</f>
        <v>Boston</v>
      </c>
      <c r="C73" s="38" t="str">
        <f t="shared" si="6"/>
        <v>New York</v>
      </c>
      <c r="D73" s="38" t="str">
        <f t="shared" si="6"/>
        <v>Philadelphia</v>
      </c>
      <c r="E73" s="38" t="str">
        <f t="shared" si="6"/>
        <v>Washington</v>
      </c>
      <c r="F73" s="38" t="str">
        <f t="shared" si="6"/>
        <v>Toronto</v>
      </c>
      <c r="G73" s="38" t="str">
        <f t="shared" si="6"/>
        <v>Miami</v>
      </c>
      <c r="H73" s="38" t="str">
        <f t="shared" si="6"/>
        <v>Charlotte</v>
      </c>
      <c r="I73" s="38" t="str">
        <f t="shared" si="6"/>
        <v>Orlando</v>
      </c>
      <c r="J73" s="38" t="str">
        <f t="shared" si="6"/>
        <v>Cleveland</v>
      </c>
      <c r="K73" s="38" t="str">
        <f t="shared" si="6"/>
        <v>Detroit</v>
      </c>
      <c r="L73" s="38" t="str">
        <f t="shared" si="6"/>
        <v>Atlanta</v>
      </c>
      <c r="M73" s="38" t="str">
        <f t="shared" si="6"/>
        <v>Indianapolis</v>
      </c>
      <c r="N73" s="38" t="str">
        <f t="shared" si="6"/>
        <v>Chicago</v>
      </c>
      <c r="O73" s="38" t="str">
        <f t="shared" si="6"/>
        <v>Milwaukee</v>
      </c>
      <c r="P73" s="38" t="str">
        <f t="shared" si="6"/>
        <v>Memphis</v>
      </c>
      <c r="Q73" s="38" t="str">
        <f t="shared" si="6"/>
        <v>New Orleans</v>
      </c>
      <c r="R73" s="38" t="str">
        <f t="shared" si="6"/>
        <v>Minneapolis</v>
      </c>
      <c r="S73" s="38" t="str">
        <f t="shared" si="6"/>
        <v>Houston</v>
      </c>
      <c r="T73" s="38" t="str">
        <f t="shared" si="6"/>
        <v>Dallas</v>
      </c>
      <c r="U73" s="38" t="str">
        <f t="shared" si="6"/>
        <v>Oklahoma City</v>
      </c>
      <c r="V73" s="38" t="str">
        <f t="shared" si="6"/>
        <v>San Antonio</v>
      </c>
      <c r="W73" s="38" t="str">
        <f t="shared" si="6"/>
        <v>Denver</v>
      </c>
      <c r="X73" s="38" t="str">
        <f t="shared" si="6"/>
        <v>Salt Lake City</v>
      </c>
      <c r="Y73" s="38" t="str">
        <f t="shared" si="6"/>
        <v>Phoenix</v>
      </c>
      <c r="Z73" s="38" t="str">
        <f t="shared" si="6"/>
        <v>Los Angeles</v>
      </c>
      <c r="AA73" s="38" t="str">
        <f t="shared" si="6"/>
        <v>Sacramento</v>
      </c>
      <c r="AB73" s="38" t="str">
        <f t="shared" si="6"/>
        <v>San Francisco</v>
      </c>
      <c r="AC73" s="38" t="str">
        <f t="shared" si="6"/>
        <v>Portland</v>
      </c>
      <c r="AD73" s="38" t="s">
        <v>31</v>
      </c>
      <c r="AF73" s="39" t="s">
        <v>97</v>
      </c>
      <c r="AG73" t="s">
        <v>99</v>
      </c>
      <c r="AH73" t="s">
        <v>98</v>
      </c>
    </row>
    <row r="74" spans="1:34" x14ac:dyDescent="0.3">
      <c r="A74" s="38" t="str">
        <f t="shared" ref="A74:A101" si="7">A40</f>
        <v>Boston</v>
      </c>
      <c r="B74" s="37">
        <v>5</v>
      </c>
      <c r="C74" s="37">
        <v>7</v>
      </c>
      <c r="D74" s="37">
        <v>6</v>
      </c>
      <c r="E74" s="37">
        <v>8</v>
      </c>
      <c r="F74" s="37">
        <v>8</v>
      </c>
      <c r="G74" s="37">
        <v>4</v>
      </c>
      <c r="H74" s="37">
        <v>4</v>
      </c>
      <c r="I74" s="37">
        <v>4</v>
      </c>
      <c r="J74" s="37">
        <v>7</v>
      </c>
      <c r="K74" s="37">
        <v>8</v>
      </c>
      <c r="L74" s="37">
        <v>4</v>
      </c>
      <c r="M74" s="37">
        <v>6</v>
      </c>
      <c r="N74" s="37">
        <v>6</v>
      </c>
      <c r="O74" s="37">
        <v>7</v>
      </c>
      <c r="P74" s="37">
        <v>2</v>
      </c>
      <c r="Q74" s="37">
        <v>7</v>
      </c>
      <c r="R74" s="37">
        <v>7</v>
      </c>
      <c r="S74" s="37">
        <v>3</v>
      </c>
      <c r="T74" s="37">
        <v>7</v>
      </c>
      <c r="U74" s="37">
        <v>3</v>
      </c>
      <c r="V74" s="37">
        <v>8</v>
      </c>
      <c r="W74" s="37">
        <v>7</v>
      </c>
      <c r="X74" s="37">
        <v>6</v>
      </c>
      <c r="Y74" s="37">
        <v>3</v>
      </c>
      <c r="Z74" s="37">
        <v>5</v>
      </c>
      <c r="AA74" s="37">
        <v>5</v>
      </c>
      <c r="AB74" s="37">
        <v>3</v>
      </c>
      <c r="AC74" s="37">
        <v>5</v>
      </c>
      <c r="AD74">
        <f t="shared" ref="AD74:AD101" si="8">SUM(B74:AC74)</f>
        <v>155</v>
      </c>
      <c r="AE74" s="36">
        <f t="shared" ref="AE74:AE101" si="9">AD74*SUMPRODUCT(B5:AC5,B40:AC40)/1000</f>
        <v>85.405000000000001</v>
      </c>
      <c r="AF74">
        <f>AD74*J40</f>
        <v>155</v>
      </c>
      <c r="AG74">
        <f>Q40*AD74</f>
        <v>0</v>
      </c>
      <c r="AH74">
        <f>AA40*AD74</f>
        <v>0</v>
      </c>
    </row>
    <row r="75" spans="1:34" x14ac:dyDescent="0.3">
      <c r="A75" s="38" t="str">
        <f t="shared" si="7"/>
        <v>New York</v>
      </c>
      <c r="B75" s="37">
        <v>4</v>
      </c>
      <c r="C75" s="37">
        <v>3</v>
      </c>
      <c r="D75" s="37">
        <v>7</v>
      </c>
      <c r="E75" s="37">
        <v>8</v>
      </c>
      <c r="F75" s="37">
        <v>2</v>
      </c>
      <c r="G75" s="37">
        <v>2</v>
      </c>
      <c r="H75" s="37">
        <v>6</v>
      </c>
      <c r="I75" s="37">
        <v>8</v>
      </c>
      <c r="J75" s="37">
        <v>6</v>
      </c>
      <c r="K75" s="37">
        <v>5</v>
      </c>
      <c r="L75" s="37">
        <v>8</v>
      </c>
      <c r="M75" s="37">
        <v>8</v>
      </c>
      <c r="N75" s="37">
        <v>2</v>
      </c>
      <c r="O75" s="37">
        <v>4</v>
      </c>
      <c r="P75" s="37">
        <v>4</v>
      </c>
      <c r="Q75" s="37">
        <v>4</v>
      </c>
      <c r="R75" s="37">
        <v>2</v>
      </c>
      <c r="S75" s="37">
        <v>8</v>
      </c>
      <c r="T75" s="37">
        <v>6</v>
      </c>
      <c r="U75" s="37">
        <v>6</v>
      </c>
      <c r="V75" s="37">
        <v>3</v>
      </c>
      <c r="W75" s="37">
        <v>3</v>
      </c>
      <c r="X75" s="37">
        <v>7</v>
      </c>
      <c r="Y75" s="37">
        <v>2</v>
      </c>
      <c r="Z75" s="37">
        <v>5</v>
      </c>
      <c r="AA75" s="37">
        <v>8</v>
      </c>
      <c r="AB75" s="37">
        <v>2</v>
      </c>
      <c r="AC75" s="37">
        <v>2</v>
      </c>
      <c r="AD75">
        <f t="shared" si="8"/>
        <v>135</v>
      </c>
      <c r="AE75" s="36">
        <f t="shared" si="9"/>
        <v>54.674999999999997</v>
      </c>
      <c r="AF75">
        <f t="shared" ref="AF75:AF101" si="10">AD75*J41</f>
        <v>135</v>
      </c>
      <c r="AG75">
        <f t="shared" ref="AG75:AG101" si="11">Q41*AD75</f>
        <v>0</v>
      </c>
      <c r="AH75">
        <f t="shared" ref="AH75:AH101" si="12">AA41*AD75</f>
        <v>0</v>
      </c>
    </row>
    <row r="76" spans="1:34" x14ac:dyDescent="0.3">
      <c r="A76" s="38" t="str">
        <f t="shared" si="7"/>
        <v>Philadelphia</v>
      </c>
      <c r="B76" s="37">
        <v>4</v>
      </c>
      <c r="C76" s="37">
        <v>5</v>
      </c>
      <c r="D76" s="37">
        <v>3</v>
      </c>
      <c r="E76" s="37">
        <v>6</v>
      </c>
      <c r="F76" s="37">
        <v>6</v>
      </c>
      <c r="G76" s="37">
        <v>2</v>
      </c>
      <c r="H76" s="37">
        <v>7</v>
      </c>
      <c r="I76" s="37">
        <v>4</v>
      </c>
      <c r="J76" s="37">
        <v>5</v>
      </c>
      <c r="K76" s="37">
        <v>2</v>
      </c>
      <c r="L76" s="37">
        <v>8</v>
      </c>
      <c r="M76" s="37">
        <v>2</v>
      </c>
      <c r="N76" s="37">
        <v>6</v>
      </c>
      <c r="O76" s="37">
        <v>3</v>
      </c>
      <c r="P76" s="37">
        <v>6</v>
      </c>
      <c r="Q76" s="37">
        <v>7</v>
      </c>
      <c r="R76" s="37">
        <v>3</v>
      </c>
      <c r="S76" s="37">
        <v>8</v>
      </c>
      <c r="T76" s="37">
        <v>3</v>
      </c>
      <c r="U76" s="37">
        <v>8</v>
      </c>
      <c r="V76" s="37">
        <v>5</v>
      </c>
      <c r="W76" s="37">
        <v>5</v>
      </c>
      <c r="X76" s="37">
        <v>2</v>
      </c>
      <c r="Y76" s="37">
        <v>5</v>
      </c>
      <c r="Z76" s="37">
        <v>6</v>
      </c>
      <c r="AA76" s="37">
        <v>7</v>
      </c>
      <c r="AB76" s="37">
        <v>2</v>
      </c>
      <c r="AC76" s="37">
        <v>6</v>
      </c>
      <c r="AD76">
        <f t="shared" si="8"/>
        <v>136</v>
      </c>
      <c r="AE76" s="36">
        <f t="shared" si="9"/>
        <v>48.823999999999998</v>
      </c>
      <c r="AF76">
        <f t="shared" si="10"/>
        <v>136</v>
      </c>
      <c r="AG76">
        <f t="shared" si="11"/>
        <v>0</v>
      </c>
      <c r="AH76">
        <f t="shared" si="12"/>
        <v>0</v>
      </c>
    </row>
    <row r="77" spans="1:34" x14ac:dyDescent="0.3">
      <c r="A77" s="38" t="str">
        <f t="shared" si="7"/>
        <v>Washington</v>
      </c>
      <c r="B77" s="37">
        <v>4</v>
      </c>
      <c r="C77" s="37">
        <v>3</v>
      </c>
      <c r="D77" s="37">
        <v>8</v>
      </c>
      <c r="E77" s="37">
        <v>4</v>
      </c>
      <c r="F77" s="37">
        <v>7</v>
      </c>
      <c r="G77" s="37">
        <v>7</v>
      </c>
      <c r="H77" s="37">
        <v>4</v>
      </c>
      <c r="I77" s="37">
        <v>7</v>
      </c>
      <c r="J77" s="37">
        <v>2</v>
      </c>
      <c r="K77" s="37">
        <v>8</v>
      </c>
      <c r="L77" s="37">
        <v>3</v>
      </c>
      <c r="M77" s="37">
        <v>5</v>
      </c>
      <c r="N77" s="37">
        <v>8</v>
      </c>
      <c r="O77" s="37">
        <v>6</v>
      </c>
      <c r="P77" s="37">
        <v>8</v>
      </c>
      <c r="Q77" s="37">
        <v>5</v>
      </c>
      <c r="R77" s="37">
        <v>6</v>
      </c>
      <c r="S77" s="37">
        <v>4</v>
      </c>
      <c r="T77" s="37">
        <v>2</v>
      </c>
      <c r="U77" s="37">
        <v>3</v>
      </c>
      <c r="V77" s="37">
        <v>2</v>
      </c>
      <c r="W77" s="37">
        <v>6</v>
      </c>
      <c r="X77" s="37">
        <v>7</v>
      </c>
      <c r="Y77" s="37">
        <v>4</v>
      </c>
      <c r="Z77" s="37">
        <v>4</v>
      </c>
      <c r="AA77" s="37">
        <v>7</v>
      </c>
      <c r="AB77" s="37">
        <v>3</v>
      </c>
      <c r="AC77" s="37">
        <v>2</v>
      </c>
      <c r="AD77">
        <f t="shared" si="8"/>
        <v>139</v>
      </c>
      <c r="AE77" s="36">
        <f t="shared" si="9"/>
        <v>42.395000000000003</v>
      </c>
      <c r="AF77">
        <f t="shared" si="10"/>
        <v>139</v>
      </c>
      <c r="AG77">
        <f t="shared" si="11"/>
        <v>0</v>
      </c>
      <c r="AH77">
        <f t="shared" si="12"/>
        <v>0</v>
      </c>
    </row>
    <row r="78" spans="1:34" x14ac:dyDescent="0.3">
      <c r="A78" s="38" t="str">
        <f t="shared" si="7"/>
        <v>Toronto</v>
      </c>
      <c r="B78" s="37">
        <v>2</v>
      </c>
      <c r="C78" s="37">
        <v>6</v>
      </c>
      <c r="D78" s="37">
        <v>4</v>
      </c>
      <c r="E78" s="37">
        <v>6</v>
      </c>
      <c r="F78" s="37">
        <v>3</v>
      </c>
      <c r="G78" s="37">
        <v>5</v>
      </c>
      <c r="H78" s="37">
        <v>8</v>
      </c>
      <c r="I78" s="37">
        <v>2</v>
      </c>
      <c r="J78" s="37">
        <v>8</v>
      </c>
      <c r="K78" s="37">
        <v>4</v>
      </c>
      <c r="L78" s="37">
        <v>4</v>
      </c>
      <c r="M78" s="37">
        <v>5</v>
      </c>
      <c r="N78" s="37">
        <v>4</v>
      </c>
      <c r="O78" s="37">
        <v>4</v>
      </c>
      <c r="P78" s="37">
        <v>6</v>
      </c>
      <c r="Q78" s="37">
        <v>2</v>
      </c>
      <c r="R78" s="37">
        <v>8</v>
      </c>
      <c r="S78" s="37">
        <v>4</v>
      </c>
      <c r="T78" s="37">
        <v>6</v>
      </c>
      <c r="U78" s="37">
        <v>5</v>
      </c>
      <c r="V78" s="37">
        <v>6</v>
      </c>
      <c r="W78" s="37">
        <v>7</v>
      </c>
      <c r="X78" s="37">
        <v>5</v>
      </c>
      <c r="Y78" s="37">
        <v>7</v>
      </c>
      <c r="Z78" s="37">
        <v>4</v>
      </c>
      <c r="AA78" s="37">
        <v>8</v>
      </c>
      <c r="AB78" s="37">
        <v>5</v>
      </c>
      <c r="AC78" s="37">
        <v>4</v>
      </c>
      <c r="AD78">
        <f t="shared" si="8"/>
        <v>142</v>
      </c>
      <c r="AE78" s="36">
        <f t="shared" si="9"/>
        <v>26.838000000000001</v>
      </c>
      <c r="AF78">
        <f t="shared" si="10"/>
        <v>142</v>
      </c>
      <c r="AG78">
        <f t="shared" si="11"/>
        <v>0</v>
      </c>
      <c r="AH78">
        <f t="shared" si="12"/>
        <v>0</v>
      </c>
    </row>
    <row r="79" spans="1:34" x14ac:dyDescent="0.3">
      <c r="A79" s="38" t="str">
        <f t="shared" si="7"/>
        <v>Miami</v>
      </c>
      <c r="B79" s="37">
        <v>3</v>
      </c>
      <c r="C79" s="37">
        <v>6</v>
      </c>
      <c r="D79" s="37">
        <v>7</v>
      </c>
      <c r="E79" s="37">
        <v>4</v>
      </c>
      <c r="F79" s="37">
        <v>4</v>
      </c>
      <c r="G79" s="37">
        <v>8</v>
      </c>
      <c r="H79" s="37">
        <v>7</v>
      </c>
      <c r="I79" s="37">
        <v>3</v>
      </c>
      <c r="J79" s="37">
        <v>6</v>
      </c>
      <c r="K79" s="37">
        <v>3</v>
      </c>
      <c r="L79" s="37">
        <v>7</v>
      </c>
      <c r="M79" s="37">
        <v>4</v>
      </c>
      <c r="N79" s="37">
        <v>8</v>
      </c>
      <c r="O79" s="37">
        <v>3</v>
      </c>
      <c r="P79" s="37">
        <v>6</v>
      </c>
      <c r="Q79" s="37">
        <v>4</v>
      </c>
      <c r="R79" s="37">
        <v>5</v>
      </c>
      <c r="S79" s="37">
        <v>4</v>
      </c>
      <c r="T79" s="37">
        <v>8</v>
      </c>
      <c r="U79" s="37">
        <v>2</v>
      </c>
      <c r="V79" s="37">
        <v>6</v>
      </c>
      <c r="W79" s="37">
        <v>6</v>
      </c>
      <c r="X79" s="37">
        <v>6</v>
      </c>
      <c r="Y79" s="37">
        <v>7</v>
      </c>
      <c r="Z79" s="37">
        <v>3</v>
      </c>
      <c r="AA79" s="37">
        <v>5</v>
      </c>
      <c r="AB79" s="37">
        <v>5</v>
      </c>
      <c r="AC79" s="37">
        <v>7</v>
      </c>
      <c r="AD79">
        <f t="shared" si="8"/>
        <v>147</v>
      </c>
      <c r="AE79" s="36">
        <f t="shared" si="9"/>
        <v>98.49</v>
      </c>
      <c r="AF79">
        <f t="shared" si="10"/>
        <v>0</v>
      </c>
      <c r="AG79">
        <f t="shared" si="11"/>
        <v>147</v>
      </c>
      <c r="AH79">
        <f t="shared" si="12"/>
        <v>0</v>
      </c>
    </row>
    <row r="80" spans="1:34" x14ac:dyDescent="0.3">
      <c r="A80" s="38" t="str">
        <f t="shared" si="7"/>
        <v>Charlotte</v>
      </c>
      <c r="B80" s="37">
        <v>8</v>
      </c>
      <c r="C80" s="37">
        <v>2</v>
      </c>
      <c r="D80" s="37">
        <v>8</v>
      </c>
      <c r="E80" s="37">
        <v>2</v>
      </c>
      <c r="F80" s="37">
        <v>6</v>
      </c>
      <c r="G80" s="37">
        <v>5</v>
      </c>
      <c r="H80" s="37">
        <v>7</v>
      </c>
      <c r="I80" s="37">
        <v>6</v>
      </c>
      <c r="J80" s="37">
        <v>2</v>
      </c>
      <c r="K80" s="37">
        <v>8</v>
      </c>
      <c r="L80" s="37">
        <v>6</v>
      </c>
      <c r="M80" s="37">
        <v>7</v>
      </c>
      <c r="N80" s="37">
        <v>4</v>
      </c>
      <c r="O80" s="37">
        <v>4</v>
      </c>
      <c r="P80" s="37">
        <v>4</v>
      </c>
      <c r="Q80" s="37">
        <v>8</v>
      </c>
      <c r="R80" s="37">
        <v>7</v>
      </c>
      <c r="S80" s="37">
        <v>3</v>
      </c>
      <c r="T80" s="37">
        <v>7</v>
      </c>
      <c r="U80" s="37">
        <v>2</v>
      </c>
      <c r="V80" s="37">
        <v>7</v>
      </c>
      <c r="W80" s="37">
        <v>4</v>
      </c>
      <c r="X80" s="37">
        <v>5</v>
      </c>
      <c r="Y80" s="37">
        <v>5</v>
      </c>
      <c r="Z80" s="37">
        <v>6</v>
      </c>
      <c r="AA80" s="37">
        <v>6</v>
      </c>
      <c r="AB80" s="37">
        <v>5</v>
      </c>
      <c r="AC80" s="37">
        <v>7</v>
      </c>
      <c r="AD80">
        <f t="shared" si="8"/>
        <v>151</v>
      </c>
      <c r="AE80" s="36">
        <f t="shared" si="9"/>
        <v>98.15</v>
      </c>
      <c r="AF80">
        <f t="shared" si="10"/>
        <v>0</v>
      </c>
      <c r="AG80">
        <f t="shared" si="11"/>
        <v>151</v>
      </c>
      <c r="AH80">
        <f t="shared" si="12"/>
        <v>0</v>
      </c>
    </row>
    <row r="81" spans="1:40" x14ac:dyDescent="0.3">
      <c r="A81" s="38" t="str">
        <f t="shared" si="7"/>
        <v>Orlando</v>
      </c>
      <c r="B81" s="37">
        <v>8</v>
      </c>
      <c r="C81" s="37">
        <v>8</v>
      </c>
      <c r="D81" s="37">
        <v>8</v>
      </c>
      <c r="E81" s="37">
        <v>4</v>
      </c>
      <c r="F81" s="37">
        <v>3</v>
      </c>
      <c r="G81" s="37">
        <v>7</v>
      </c>
      <c r="H81" s="37">
        <v>3</v>
      </c>
      <c r="I81" s="37">
        <v>3</v>
      </c>
      <c r="J81" s="37">
        <v>4</v>
      </c>
      <c r="K81" s="37">
        <v>3</v>
      </c>
      <c r="L81" s="37">
        <v>2</v>
      </c>
      <c r="M81" s="37">
        <v>2</v>
      </c>
      <c r="N81" s="37">
        <v>3</v>
      </c>
      <c r="O81" s="37">
        <v>7</v>
      </c>
      <c r="P81" s="37">
        <v>3</v>
      </c>
      <c r="Q81" s="37">
        <v>3</v>
      </c>
      <c r="R81" s="37">
        <v>4</v>
      </c>
      <c r="S81" s="37">
        <v>8</v>
      </c>
      <c r="T81" s="37">
        <v>5</v>
      </c>
      <c r="U81" s="37">
        <v>2</v>
      </c>
      <c r="V81" s="37">
        <v>4</v>
      </c>
      <c r="W81" s="37">
        <v>8</v>
      </c>
      <c r="X81" s="37">
        <v>4</v>
      </c>
      <c r="Y81" s="37">
        <v>4</v>
      </c>
      <c r="Z81" s="37">
        <v>4</v>
      </c>
      <c r="AA81" s="37">
        <v>3</v>
      </c>
      <c r="AB81" s="37">
        <v>3</v>
      </c>
      <c r="AC81" s="37">
        <v>8</v>
      </c>
      <c r="AD81">
        <f t="shared" si="8"/>
        <v>128</v>
      </c>
      <c r="AE81" s="36">
        <f t="shared" si="9"/>
        <v>68.352000000000004</v>
      </c>
      <c r="AF81">
        <f t="shared" si="10"/>
        <v>0</v>
      </c>
      <c r="AG81">
        <f t="shared" si="11"/>
        <v>128</v>
      </c>
      <c r="AH81">
        <f t="shared" si="12"/>
        <v>0</v>
      </c>
    </row>
    <row r="82" spans="1:40" x14ac:dyDescent="0.3">
      <c r="A82" s="38" t="str">
        <f t="shared" si="7"/>
        <v>Cleveland</v>
      </c>
      <c r="B82" s="37">
        <v>8</v>
      </c>
      <c r="C82" s="37">
        <v>7</v>
      </c>
      <c r="D82" s="37">
        <v>3</v>
      </c>
      <c r="E82" s="37">
        <v>7</v>
      </c>
      <c r="F82" s="37">
        <v>5</v>
      </c>
      <c r="G82" s="37">
        <v>7</v>
      </c>
      <c r="H82" s="37">
        <v>2</v>
      </c>
      <c r="I82" s="37">
        <v>3</v>
      </c>
      <c r="J82" s="37">
        <v>8</v>
      </c>
      <c r="K82" s="37">
        <v>5</v>
      </c>
      <c r="L82" s="37">
        <v>4</v>
      </c>
      <c r="M82" s="37">
        <v>4</v>
      </c>
      <c r="N82" s="37">
        <v>4</v>
      </c>
      <c r="O82" s="37">
        <v>8</v>
      </c>
      <c r="P82" s="37">
        <v>5</v>
      </c>
      <c r="Q82" s="37">
        <v>3</v>
      </c>
      <c r="R82" s="37">
        <v>5</v>
      </c>
      <c r="S82" s="37">
        <v>2</v>
      </c>
      <c r="T82" s="37">
        <v>3</v>
      </c>
      <c r="U82" s="37">
        <v>6</v>
      </c>
      <c r="V82" s="37">
        <v>2</v>
      </c>
      <c r="W82" s="37">
        <v>8</v>
      </c>
      <c r="X82" s="37">
        <v>2</v>
      </c>
      <c r="Y82" s="37">
        <v>4</v>
      </c>
      <c r="Z82" s="37">
        <v>8</v>
      </c>
      <c r="AA82" s="37">
        <v>5</v>
      </c>
      <c r="AB82" s="37">
        <v>8</v>
      </c>
      <c r="AC82" s="37">
        <v>3</v>
      </c>
      <c r="AD82">
        <f t="shared" si="8"/>
        <v>139</v>
      </c>
      <c r="AE82" s="36">
        <f t="shared" si="9"/>
        <v>0</v>
      </c>
      <c r="AF82">
        <f t="shared" si="10"/>
        <v>139</v>
      </c>
      <c r="AG82">
        <f t="shared" si="11"/>
        <v>0</v>
      </c>
      <c r="AH82">
        <f t="shared" si="12"/>
        <v>0</v>
      </c>
      <c r="AM82" s="39"/>
    </row>
    <row r="83" spans="1:40" x14ac:dyDescent="0.3">
      <c r="A83" s="38" t="str">
        <f t="shared" si="7"/>
        <v>Detroit</v>
      </c>
      <c r="B83" s="37">
        <v>6</v>
      </c>
      <c r="C83" s="37">
        <v>6</v>
      </c>
      <c r="D83" s="37">
        <v>7</v>
      </c>
      <c r="E83" s="37">
        <v>7</v>
      </c>
      <c r="F83" s="37">
        <v>5</v>
      </c>
      <c r="G83" s="37">
        <v>4</v>
      </c>
      <c r="H83" s="37">
        <v>6</v>
      </c>
      <c r="I83" s="37">
        <v>6</v>
      </c>
      <c r="J83" s="37">
        <v>8</v>
      </c>
      <c r="K83" s="37">
        <v>2</v>
      </c>
      <c r="L83" s="37">
        <v>6</v>
      </c>
      <c r="M83" s="37">
        <v>3</v>
      </c>
      <c r="N83" s="37">
        <v>7</v>
      </c>
      <c r="O83" s="37">
        <v>5</v>
      </c>
      <c r="P83" s="37">
        <v>3</v>
      </c>
      <c r="Q83" s="37">
        <v>7</v>
      </c>
      <c r="R83" s="37">
        <v>4</v>
      </c>
      <c r="S83" s="37">
        <v>7</v>
      </c>
      <c r="T83" s="37">
        <v>3</v>
      </c>
      <c r="U83" s="37">
        <v>5</v>
      </c>
      <c r="V83" s="37">
        <v>8</v>
      </c>
      <c r="W83" s="37">
        <v>7</v>
      </c>
      <c r="X83" s="37">
        <v>8</v>
      </c>
      <c r="Y83" s="37">
        <v>3</v>
      </c>
      <c r="Z83" s="37">
        <v>4</v>
      </c>
      <c r="AA83" s="37">
        <v>4</v>
      </c>
      <c r="AB83" s="37">
        <v>7</v>
      </c>
      <c r="AC83" s="37">
        <v>5</v>
      </c>
      <c r="AD83">
        <f t="shared" si="8"/>
        <v>153</v>
      </c>
      <c r="AE83" s="36">
        <f t="shared" si="9"/>
        <v>17.594999999999999</v>
      </c>
      <c r="AF83">
        <f t="shared" si="10"/>
        <v>153</v>
      </c>
      <c r="AG83">
        <f t="shared" si="11"/>
        <v>0</v>
      </c>
      <c r="AH83">
        <f t="shared" si="12"/>
        <v>0</v>
      </c>
      <c r="AM83" t="s">
        <v>85</v>
      </c>
      <c r="AN83" t="s">
        <v>84</v>
      </c>
    </row>
    <row r="84" spans="1:40" x14ac:dyDescent="0.3">
      <c r="A84" s="38" t="str">
        <f t="shared" si="7"/>
        <v>Atlanta</v>
      </c>
      <c r="B84" s="37">
        <v>7</v>
      </c>
      <c r="C84" s="37">
        <v>7</v>
      </c>
      <c r="D84" s="37">
        <v>5</v>
      </c>
      <c r="E84" s="37">
        <v>4</v>
      </c>
      <c r="F84" s="37">
        <v>8</v>
      </c>
      <c r="G84" s="37">
        <v>5</v>
      </c>
      <c r="H84" s="37">
        <v>6</v>
      </c>
      <c r="I84" s="37">
        <v>5</v>
      </c>
      <c r="J84" s="37">
        <v>8</v>
      </c>
      <c r="K84" s="37">
        <v>6</v>
      </c>
      <c r="L84" s="37">
        <v>7</v>
      </c>
      <c r="M84" s="37">
        <v>2</v>
      </c>
      <c r="N84" s="37">
        <v>5</v>
      </c>
      <c r="O84" s="37">
        <v>8</v>
      </c>
      <c r="P84" s="37">
        <v>8</v>
      </c>
      <c r="Q84" s="37">
        <v>7</v>
      </c>
      <c r="R84" s="37">
        <v>7</v>
      </c>
      <c r="S84" s="37">
        <v>4</v>
      </c>
      <c r="T84" s="37">
        <v>4</v>
      </c>
      <c r="U84" s="37">
        <v>7</v>
      </c>
      <c r="V84" s="37">
        <v>5</v>
      </c>
      <c r="W84" s="37">
        <v>4</v>
      </c>
      <c r="X84" s="37">
        <v>2</v>
      </c>
      <c r="Y84" s="37">
        <v>6</v>
      </c>
      <c r="Z84" s="37">
        <v>6</v>
      </c>
      <c r="AA84" s="37">
        <v>8</v>
      </c>
      <c r="AB84" s="37">
        <v>8</v>
      </c>
      <c r="AC84" s="37">
        <v>4</v>
      </c>
      <c r="AD84">
        <f t="shared" si="8"/>
        <v>163</v>
      </c>
      <c r="AE84" s="36">
        <f t="shared" si="9"/>
        <v>69.275000000000006</v>
      </c>
      <c r="AF84">
        <f t="shared" si="10"/>
        <v>0</v>
      </c>
      <c r="AG84">
        <f t="shared" si="11"/>
        <v>163</v>
      </c>
      <c r="AH84">
        <f t="shared" si="12"/>
        <v>0</v>
      </c>
      <c r="AM84" t="s">
        <v>83</v>
      </c>
      <c r="AN84" t="s">
        <v>82</v>
      </c>
    </row>
    <row r="85" spans="1:40" x14ac:dyDescent="0.3">
      <c r="A85" s="38" t="str">
        <f t="shared" si="7"/>
        <v>Indianapolis</v>
      </c>
      <c r="B85" s="37">
        <v>7</v>
      </c>
      <c r="C85" s="37">
        <v>8</v>
      </c>
      <c r="D85" s="37">
        <v>7</v>
      </c>
      <c r="E85" s="37">
        <v>4</v>
      </c>
      <c r="F85" s="37">
        <v>3</v>
      </c>
      <c r="G85" s="37">
        <v>2</v>
      </c>
      <c r="H85" s="37">
        <v>5</v>
      </c>
      <c r="I85" s="37">
        <v>7</v>
      </c>
      <c r="J85" s="37">
        <v>3</v>
      </c>
      <c r="K85" s="37">
        <v>4</v>
      </c>
      <c r="L85" s="37">
        <v>7</v>
      </c>
      <c r="M85" s="37">
        <v>3</v>
      </c>
      <c r="N85" s="37">
        <v>8</v>
      </c>
      <c r="O85" s="37">
        <v>3</v>
      </c>
      <c r="P85" s="37">
        <v>8</v>
      </c>
      <c r="Q85" s="37">
        <v>3</v>
      </c>
      <c r="R85" s="37">
        <v>5</v>
      </c>
      <c r="S85" s="37">
        <v>6</v>
      </c>
      <c r="T85" s="37">
        <v>5</v>
      </c>
      <c r="U85" s="37">
        <v>7</v>
      </c>
      <c r="V85" s="37">
        <v>6</v>
      </c>
      <c r="W85" s="37">
        <v>2</v>
      </c>
      <c r="X85" s="37">
        <v>5</v>
      </c>
      <c r="Y85" s="37">
        <v>7</v>
      </c>
      <c r="Z85" s="37">
        <v>6</v>
      </c>
      <c r="AA85" s="37">
        <v>5</v>
      </c>
      <c r="AB85" s="37">
        <v>4</v>
      </c>
      <c r="AC85" s="37">
        <v>5</v>
      </c>
      <c r="AD85">
        <f t="shared" si="8"/>
        <v>145</v>
      </c>
      <c r="AE85" s="36">
        <f t="shared" si="9"/>
        <v>38.134999999999998</v>
      </c>
      <c r="AF85">
        <f t="shared" si="10"/>
        <v>145</v>
      </c>
      <c r="AG85">
        <f t="shared" si="11"/>
        <v>0</v>
      </c>
      <c r="AH85">
        <f t="shared" si="12"/>
        <v>0</v>
      </c>
      <c r="AM85" t="s">
        <v>81</v>
      </c>
      <c r="AN85" t="s">
        <v>80</v>
      </c>
    </row>
    <row r="86" spans="1:40" x14ac:dyDescent="0.3">
      <c r="A86" s="38" t="str">
        <f t="shared" si="7"/>
        <v>Chicago</v>
      </c>
      <c r="B86" s="37">
        <v>8</v>
      </c>
      <c r="C86" s="37">
        <v>2</v>
      </c>
      <c r="D86" s="37">
        <v>4</v>
      </c>
      <c r="E86" s="37">
        <v>7</v>
      </c>
      <c r="F86" s="37">
        <v>2</v>
      </c>
      <c r="G86" s="37">
        <v>6</v>
      </c>
      <c r="H86" s="37">
        <v>3</v>
      </c>
      <c r="I86" s="37">
        <v>6</v>
      </c>
      <c r="J86" s="37">
        <v>2</v>
      </c>
      <c r="K86" s="37">
        <v>3</v>
      </c>
      <c r="L86" s="37">
        <v>8</v>
      </c>
      <c r="M86" s="37">
        <v>7</v>
      </c>
      <c r="N86" s="37">
        <v>6</v>
      </c>
      <c r="O86" s="37">
        <v>7</v>
      </c>
      <c r="P86" s="37">
        <v>7</v>
      </c>
      <c r="Q86" s="37">
        <v>5</v>
      </c>
      <c r="R86" s="37">
        <v>8</v>
      </c>
      <c r="S86" s="37">
        <v>5</v>
      </c>
      <c r="T86" s="37">
        <v>7</v>
      </c>
      <c r="U86" s="37">
        <v>4</v>
      </c>
      <c r="V86" s="37">
        <v>7</v>
      </c>
      <c r="W86" s="37">
        <v>5</v>
      </c>
      <c r="X86" s="37">
        <v>4</v>
      </c>
      <c r="Y86" s="37">
        <v>2</v>
      </c>
      <c r="Z86" s="37">
        <v>3</v>
      </c>
      <c r="AA86" s="37">
        <v>6</v>
      </c>
      <c r="AB86" s="37">
        <v>5</v>
      </c>
      <c r="AC86" s="37">
        <v>6</v>
      </c>
      <c r="AD86">
        <f t="shared" si="8"/>
        <v>145</v>
      </c>
      <c r="AE86" s="36">
        <f t="shared" si="9"/>
        <v>45.094999999999999</v>
      </c>
      <c r="AF86">
        <f t="shared" si="10"/>
        <v>145</v>
      </c>
      <c r="AG86">
        <f t="shared" si="11"/>
        <v>0</v>
      </c>
      <c r="AH86">
        <f t="shared" si="12"/>
        <v>0</v>
      </c>
      <c r="AM86" t="s">
        <v>79</v>
      </c>
      <c r="AN86" t="s">
        <v>78</v>
      </c>
    </row>
    <row r="87" spans="1:40" x14ac:dyDescent="0.3">
      <c r="A87" s="38" t="str">
        <f t="shared" si="7"/>
        <v>Milwaukee</v>
      </c>
      <c r="B87" s="37">
        <v>6</v>
      </c>
      <c r="C87" s="37">
        <v>7</v>
      </c>
      <c r="D87" s="37">
        <v>3</v>
      </c>
      <c r="E87" s="37">
        <v>5</v>
      </c>
      <c r="F87" s="37">
        <v>6</v>
      </c>
      <c r="G87" s="37">
        <v>3</v>
      </c>
      <c r="H87" s="37">
        <v>4</v>
      </c>
      <c r="I87" s="37">
        <v>5</v>
      </c>
      <c r="J87" s="37">
        <v>7</v>
      </c>
      <c r="K87" s="37">
        <v>2</v>
      </c>
      <c r="L87" s="37">
        <v>5</v>
      </c>
      <c r="M87" s="37">
        <v>6</v>
      </c>
      <c r="N87" s="37">
        <v>2</v>
      </c>
      <c r="O87" s="37">
        <v>4</v>
      </c>
      <c r="P87" s="37">
        <v>7</v>
      </c>
      <c r="Q87" s="37">
        <v>5</v>
      </c>
      <c r="R87" s="37">
        <v>3</v>
      </c>
      <c r="S87" s="37">
        <v>4</v>
      </c>
      <c r="T87" s="37">
        <v>4</v>
      </c>
      <c r="U87" s="37">
        <v>2</v>
      </c>
      <c r="V87" s="37">
        <v>3</v>
      </c>
      <c r="W87" s="37">
        <v>4</v>
      </c>
      <c r="X87" s="37">
        <v>2</v>
      </c>
      <c r="Y87" s="37">
        <v>6</v>
      </c>
      <c r="Z87" s="37">
        <v>8</v>
      </c>
      <c r="AA87" s="37">
        <v>6</v>
      </c>
      <c r="AB87" s="37">
        <v>6</v>
      </c>
      <c r="AC87" s="37">
        <v>7</v>
      </c>
      <c r="AD87">
        <f t="shared" si="8"/>
        <v>132</v>
      </c>
      <c r="AE87" s="36">
        <f t="shared" si="9"/>
        <v>44.484000000000002</v>
      </c>
      <c r="AF87">
        <f t="shared" si="10"/>
        <v>132</v>
      </c>
      <c r="AG87">
        <f t="shared" si="11"/>
        <v>0</v>
      </c>
      <c r="AH87">
        <f t="shared" si="12"/>
        <v>0</v>
      </c>
      <c r="AM87" t="s">
        <v>77</v>
      </c>
      <c r="AN87" t="s">
        <v>76</v>
      </c>
    </row>
    <row r="88" spans="1:40" x14ac:dyDescent="0.3">
      <c r="A88" s="38" t="str">
        <f t="shared" si="7"/>
        <v>Memphis</v>
      </c>
      <c r="B88" s="37">
        <v>2</v>
      </c>
      <c r="C88" s="37">
        <v>8</v>
      </c>
      <c r="D88" s="37">
        <v>8</v>
      </c>
      <c r="E88" s="37">
        <v>3</v>
      </c>
      <c r="F88" s="37">
        <v>3</v>
      </c>
      <c r="G88" s="37">
        <v>7</v>
      </c>
      <c r="H88" s="37">
        <v>3</v>
      </c>
      <c r="I88" s="37">
        <v>6</v>
      </c>
      <c r="J88" s="37">
        <v>2</v>
      </c>
      <c r="K88" s="37">
        <v>5</v>
      </c>
      <c r="L88" s="37">
        <v>2</v>
      </c>
      <c r="M88" s="37">
        <v>4</v>
      </c>
      <c r="N88" s="37">
        <v>2</v>
      </c>
      <c r="O88" s="37">
        <v>7</v>
      </c>
      <c r="P88" s="37">
        <v>3</v>
      </c>
      <c r="Q88" s="37">
        <v>4</v>
      </c>
      <c r="R88" s="37">
        <v>2</v>
      </c>
      <c r="S88" s="37">
        <v>6</v>
      </c>
      <c r="T88" s="37">
        <v>3</v>
      </c>
      <c r="U88" s="37">
        <v>6</v>
      </c>
      <c r="V88" s="37">
        <v>3</v>
      </c>
      <c r="W88" s="37">
        <v>3</v>
      </c>
      <c r="X88" s="37">
        <v>7</v>
      </c>
      <c r="Y88" s="37">
        <v>8</v>
      </c>
      <c r="Z88" s="37">
        <v>8</v>
      </c>
      <c r="AA88" s="37">
        <v>6</v>
      </c>
      <c r="AB88" s="37">
        <v>2</v>
      </c>
      <c r="AC88" s="37">
        <v>2</v>
      </c>
      <c r="AD88">
        <f t="shared" si="8"/>
        <v>125</v>
      </c>
      <c r="AE88" s="36">
        <f t="shared" si="9"/>
        <v>44.75</v>
      </c>
      <c r="AF88">
        <f t="shared" si="10"/>
        <v>0</v>
      </c>
      <c r="AG88">
        <f t="shared" si="11"/>
        <v>125</v>
      </c>
      <c r="AH88">
        <f t="shared" si="12"/>
        <v>0</v>
      </c>
      <c r="AM88" t="s">
        <v>75</v>
      </c>
      <c r="AN88" t="s">
        <v>74</v>
      </c>
    </row>
    <row r="89" spans="1:40" x14ac:dyDescent="0.3">
      <c r="A89" s="38" t="str">
        <f t="shared" si="7"/>
        <v>New Orleans</v>
      </c>
      <c r="B89" s="37">
        <v>5</v>
      </c>
      <c r="C89" s="37">
        <v>6</v>
      </c>
      <c r="D89" s="37">
        <v>7</v>
      </c>
      <c r="E89" s="37">
        <v>2</v>
      </c>
      <c r="F89" s="37">
        <v>2</v>
      </c>
      <c r="G89" s="37">
        <v>5</v>
      </c>
      <c r="H89" s="37">
        <v>7</v>
      </c>
      <c r="I89" s="37">
        <v>2</v>
      </c>
      <c r="J89" s="37">
        <v>6</v>
      </c>
      <c r="K89" s="37">
        <v>5</v>
      </c>
      <c r="L89" s="37">
        <v>8</v>
      </c>
      <c r="M89" s="37">
        <v>5</v>
      </c>
      <c r="N89" s="37">
        <v>3</v>
      </c>
      <c r="O89" s="37">
        <v>3</v>
      </c>
      <c r="P89" s="37">
        <v>5</v>
      </c>
      <c r="Q89" s="37">
        <v>4</v>
      </c>
      <c r="R89" s="37">
        <v>3</v>
      </c>
      <c r="S89" s="37">
        <v>7</v>
      </c>
      <c r="T89" s="37">
        <v>8</v>
      </c>
      <c r="U89" s="37">
        <v>5</v>
      </c>
      <c r="V89" s="37">
        <v>3</v>
      </c>
      <c r="W89" s="37">
        <v>7</v>
      </c>
      <c r="X89" s="37">
        <v>7</v>
      </c>
      <c r="Y89" s="37">
        <v>8</v>
      </c>
      <c r="Z89" s="37">
        <v>7</v>
      </c>
      <c r="AA89" s="37">
        <v>8</v>
      </c>
      <c r="AB89" s="37">
        <v>8</v>
      </c>
      <c r="AC89" s="37">
        <v>2</v>
      </c>
      <c r="AD89">
        <f t="shared" si="8"/>
        <v>148</v>
      </c>
      <c r="AE89" s="36">
        <f t="shared" si="9"/>
        <v>0</v>
      </c>
      <c r="AF89">
        <f t="shared" si="10"/>
        <v>0</v>
      </c>
      <c r="AG89">
        <f t="shared" si="11"/>
        <v>148</v>
      </c>
      <c r="AH89">
        <f t="shared" si="12"/>
        <v>0</v>
      </c>
      <c r="AM89" t="s">
        <v>73</v>
      </c>
      <c r="AN89" t="s">
        <v>72</v>
      </c>
    </row>
    <row r="90" spans="1:40" x14ac:dyDescent="0.3">
      <c r="A90" s="38" t="str">
        <f t="shared" si="7"/>
        <v>Minneapolis</v>
      </c>
      <c r="B90" s="37">
        <v>2</v>
      </c>
      <c r="C90" s="37">
        <v>4</v>
      </c>
      <c r="D90" s="37">
        <v>5</v>
      </c>
      <c r="E90" s="37">
        <v>8</v>
      </c>
      <c r="F90" s="37">
        <v>8</v>
      </c>
      <c r="G90" s="37">
        <v>7</v>
      </c>
      <c r="H90" s="37">
        <v>2</v>
      </c>
      <c r="I90" s="37">
        <v>4</v>
      </c>
      <c r="J90" s="37">
        <v>8</v>
      </c>
      <c r="K90" s="37">
        <v>4</v>
      </c>
      <c r="L90" s="37">
        <v>6</v>
      </c>
      <c r="M90" s="37">
        <v>3</v>
      </c>
      <c r="N90" s="37">
        <v>4</v>
      </c>
      <c r="O90" s="37">
        <v>3</v>
      </c>
      <c r="P90" s="37">
        <v>2</v>
      </c>
      <c r="Q90" s="37">
        <v>3</v>
      </c>
      <c r="R90" s="37">
        <v>8</v>
      </c>
      <c r="S90" s="37">
        <v>8</v>
      </c>
      <c r="T90" s="37">
        <v>6</v>
      </c>
      <c r="U90" s="37">
        <v>4</v>
      </c>
      <c r="V90" s="37">
        <v>8</v>
      </c>
      <c r="W90" s="37">
        <v>7</v>
      </c>
      <c r="X90" s="37">
        <v>8</v>
      </c>
      <c r="Y90" s="37">
        <v>4</v>
      </c>
      <c r="Z90" s="37">
        <v>6</v>
      </c>
      <c r="AA90" s="37">
        <v>5</v>
      </c>
      <c r="AB90" s="37">
        <v>5</v>
      </c>
      <c r="AC90" s="37">
        <v>4</v>
      </c>
      <c r="AD90">
        <f t="shared" si="8"/>
        <v>146</v>
      </c>
      <c r="AE90" s="36">
        <f t="shared" si="9"/>
        <v>92.272000000000006</v>
      </c>
      <c r="AF90">
        <f t="shared" si="10"/>
        <v>146</v>
      </c>
      <c r="AG90">
        <f t="shared" si="11"/>
        <v>0</v>
      </c>
      <c r="AH90">
        <f t="shared" si="12"/>
        <v>0</v>
      </c>
    </row>
    <row r="91" spans="1:40" x14ac:dyDescent="0.3">
      <c r="A91" s="38" t="str">
        <f t="shared" si="7"/>
        <v>Houston</v>
      </c>
      <c r="B91" s="37">
        <v>5</v>
      </c>
      <c r="C91" s="37">
        <v>7</v>
      </c>
      <c r="D91" s="37">
        <v>3</v>
      </c>
      <c r="E91" s="37">
        <v>5</v>
      </c>
      <c r="F91" s="37">
        <v>2</v>
      </c>
      <c r="G91" s="37">
        <v>6</v>
      </c>
      <c r="H91" s="37">
        <v>2</v>
      </c>
      <c r="I91" s="37">
        <v>3</v>
      </c>
      <c r="J91" s="37">
        <v>3</v>
      </c>
      <c r="K91" s="37">
        <v>5</v>
      </c>
      <c r="L91" s="37">
        <v>3</v>
      </c>
      <c r="M91" s="37">
        <v>7</v>
      </c>
      <c r="N91" s="37">
        <v>4</v>
      </c>
      <c r="O91" s="37">
        <v>6</v>
      </c>
      <c r="P91" s="37">
        <v>7</v>
      </c>
      <c r="Q91" s="37">
        <v>7</v>
      </c>
      <c r="R91" s="37">
        <v>6</v>
      </c>
      <c r="S91" s="37">
        <v>7</v>
      </c>
      <c r="T91" s="37">
        <v>7</v>
      </c>
      <c r="U91" s="37">
        <v>7</v>
      </c>
      <c r="V91" s="37">
        <v>2</v>
      </c>
      <c r="W91" s="37">
        <v>7</v>
      </c>
      <c r="X91" s="37">
        <v>2</v>
      </c>
      <c r="Y91" s="37">
        <v>5</v>
      </c>
      <c r="Z91" s="37">
        <v>2</v>
      </c>
      <c r="AA91" s="37">
        <v>6</v>
      </c>
      <c r="AB91" s="37">
        <v>2</v>
      </c>
      <c r="AC91" s="37">
        <v>5</v>
      </c>
      <c r="AD91">
        <f t="shared" si="8"/>
        <v>133</v>
      </c>
      <c r="AE91" s="36">
        <f t="shared" si="9"/>
        <v>42.161000000000001</v>
      </c>
      <c r="AF91">
        <f t="shared" si="10"/>
        <v>0</v>
      </c>
      <c r="AG91">
        <f t="shared" si="11"/>
        <v>133</v>
      </c>
      <c r="AH91">
        <f t="shared" si="12"/>
        <v>0</v>
      </c>
    </row>
    <row r="92" spans="1:40" x14ac:dyDescent="0.3">
      <c r="A92" s="38" t="str">
        <f t="shared" si="7"/>
        <v>Dallas</v>
      </c>
      <c r="B92" s="37">
        <v>5</v>
      </c>
      <c r="C92" s="37">
        <v>8</v>
      </c>
      <c r="D92" s="37">
        <v>2</v>
      </c>
      <c r="E92" s="37">
        <v>4</v>
      </c>
      <c r="F92" s="37">
        <v>8</v>
      </c>
      <c r="G92" s="37">
        <v>8</v>
      </c>
      <c r="H92" s="37">
        <v>4</v>
      </c>
      <c r="I92" s="37">
        <v>6</v>
      </c>
      <c r="J92" s="37">
        <v>6</v>
      </c>
      <c r="K92" s="37">
        <v>2</v>
      </c>
      <c r="L92" s="37">
        <v>8</v>
      </c>
      <c r="M92" s="37">
        <v>2</v>
      </c>
      <c r="N92" s="37">
        <v>3</v>
      </c>
      <c r="O92" s="37">
        <v>4</v>
      </c>
      <c r="P92" s="37">
        <v>4</v>
      </c>
      <c r="Q92" s="37">
        <v>4</v>
      </c>
      <c r="R92" s="37">
        <v>7</v>
      </c>
      <c r="S92" s="37">
        <v>4</v>
      </c>
      <c r="T92" s="37">
        <v>7</v>
      </c>
      <c r="U92" s="37">
        <v>6</v>
      </c>
      <c r="V92" s="37">
        <v>2</v>
      </c>
      <c r="W92" s="37">
        <v>4</v>
      </c>
      <c r="X92" s="37">
        <v>7</v>
      </c>
      <c r="Y92" s="37">
        <v>4</v>
      </c>
      <c r="Z92" s="37">
        <v>3</v>
      </c>
      <c r="AA92" s="37">
        <v>2</v>
      </c>
      <c r="AB92" s="37">
        <v>7</v>
      </c>
      <c r="AC92" s="37">
        <v>5</v>
      </c>
      <c r="AD92">
        <f t="shared" si="8"/>
        <v>136</v>
      </c>
      <c r="AE92" s="36">
        <f t="shared" si="9"/>
        <v>60.247999999999998</v>
      </c>
      <c r="AF92">
        <f t="shared" si="10"/>
        <v>0</v>
      </c>
      <c r="AG92">
        <f t="shared" si="11"/>
        <v>136</v>
      </c>
      <c r="AH92">
        <f t="shared" si="12"/>
        <v>0</v>
      </c>
    </row>
    <row r="93" spans="1:40" x14ac:dyDescent="0.3">
      <c r="A93" s="38" t="str">
        <f t="shared" si="7"/>
        <v>Oklahoma City</v>
      </c>
      <c r="B93" s="37">
        <v>5</v>
      </c>
      <c r="C93" s="37">
        <v>6</v>
      </c>
      <c r="D93" s="37">
        <v>8</v>
      </c>
      <c r="E93" s="37">
        <v>3</v>
      </c>
      <c r="F93" s="37">
        <v>5</v>
      </c>
      <c r="G93" s="37">
        <v>4</v>
      </c>
      <c r="H93" s="37">
        <v>7</v>
      </c>
      <c r="I93" s="37">
        <v>6</v>
      </c>
      <c r="J93" s="37">
        <v>8</v>
      </c>
      <c r="K93" s="37">
        <v>3</v>
      </c>
      <c r="L93" s="37">
        <v>3</v>
      </c>
      <c r="M93" s="37">
        <v>8</v>
      </c>
      <c r="N93" s="37">
        <v>4</v>
      </c>
      <c r="O93" s="37">
        <v>5</v>
      </c>
      <c r="P93" s="37">
        <v>8</v>
      </c>
      <c r="Q93" s="37">
        <v>8</v>
      </c>
      <c r="R93" s="37">
        <v>8</v>
      </c>
      <c r="S93" s="37">
        <v>6</v>
      </c>
      <c r="T93" s="37">
        <v>8</v>
      </c>
      <c r="U93" s="37">
        <v>5</v>
      </c>
      <c r="V93" s="37">
        <v>7</v>
      </c>
      <c r="W93" s="37">
        <v>4</v>
      </c>
      <c r="X93" s="37">
        <v>7</v>
      </c>
      <c r="Y93" s="37">
        <v>7</v>
      </c>
      <c r="Z93" s="37">
        <v>7</v>
      </c>
      <c r="AA93" s="37">
        <v>4</v>
      </c>
      <c r="AB93" s="37">
        <v>8</v>
      </c>
      <c r="AC93" s="37">
        <v>4</v>
      </c>
      <c r="AD93">
        <f t="shared" si="8"/>
        <v>166</v>
      </c>
      <c r="AE93" s="36">
        <f t="shared" si="9"/>
        <v>95.616</v>
      </c>
      <c r="AF93">
        <f t="shared" si="10"/>
        <v>0</v>
      </c>
      <c r="AG93">
        <f t="shared" si="11"/>
        <v>166</v>
      </c>
      <c r="AH93">
        <f t="shared" si="12"/>
        <v>0</v>
      </c>
    </row>
    <row r="94" spans="1:40" x14ac:dyDescent="0.3">
      <c r="A94" s="38" t="str">
        <f t="shared" si="7"/>
        <v>San Antonio</v>
      </c>
      <c r="B94" s="37">
        <v>5</v>
      </c>
      <c r="C94" s="37">
        <v>8</v>
      </c>
      <c r="D94" s="37">
        <v>7</v>
      </c>
      <c r="E94" s="37">
        <v>3</v>
      </c>
      <c r="F94" s="37">
        <v>8</v>
      </c>
      <c r="G94" s="37">
        <v>6</v>
      </c>
      <c r="H94" s="37">
        <v>6</v>
      </c>
      <c r="I94" s="37">
        <v>5</v>
      </c>
      <c r="J94" s="37">
        <v>4</v>
      </c>
      <c r="K94" s="37">
        <v>7</v>
      </c>
      <c r="L94" s="37">
        <v>7</v>
      </c>
      <c r="M94" s="37">
        <v>8</v>
      </c>
      <c r="N94" s="37">
        <v>3</v>
      </c>
      <c r="O94" s="37">
        <v>4</v>
      </c>
      <c r="P94" s="37">
        <v>8</v>
      </c>
      <c r="Q94" s="37">
        <v>6</v>
      </c>
      <c r="R94" s="37">
        <v>4</v>
      </c>
      <c r="S94" s="37">
        <v>2</v>
      </c>
      <c r="T94" s="37">
        <v>6</v>
      </c>
      <c r="U94" s="37">
        <v>2</v>
      </c>
      <c r="V94" s="37">
        <v>4</v>
      </c>
      <c r="W94" s="37">
        <v>7</v>
      </c>
      <c r="X94" s="37">
        <v>8</v>
      </c>
      <c r="Y94" s="37">
        <v>8</v>
      </c>
      <c r="Z94" s="37">
        <v>3</v>
      </c>
      <c r="AA94" s="37">
        <v>7</v>
      </c>
      <c r="AB94" s="37">
        <v>2</v>
      </c>
      <c r="AC94" s="37">
        <v>3</v>
      </c>
      <c r="AD94">
        <f t="shared" si="8"/>
        <v>151</v>
      </c>
      <c r="AE94" s="36">
        <f t="shared" si="9"/>
        <v>76.103999999999999</v>
      </c>
      <c r="AF94">
        <f t="shared" si="10"/>
        <v>0</v>
      </c>
      <c r="AG94">
        <f t="shared" si="11"/>
        <v>151</v>
      </c>
      <c r="AH94">
        <f t="shared" si="12"/>
        <v>0</v>
      </c>
    </row>
    <row r="95" spans="1:40" x14ac:dyDescent="0.3">
      <c r="A95" s="38" t="str">
        <f t="shared" si="7"/>
        <v>Denver</v>
      </c>
      <c r="B95" s="37">
        <v>6</v>
      </c>
      <c r="C95" s="37">
        <v>2</v>
      </c>
      <c r="D95" s="37">
        <v>8</v>
      </c>
      <c r="E95" s="37">
        <v>5</v>
      </c>
      <c r="F95" s="37">
        <v>4</v>
      </c>
      <c r="G95" s="37">
        <v>3</v>
      </c>
      <c r="H95" s="37">
        <v>7</v>
      </c>
      <c r="I95" s="37">
        <v>3</v>
      </c>
      <c r="J95" s="37">
        <v>8</v>
      </c>
      <c r="K95" s="37">
        <v>5</v>
      </c>
      <c r="L95" s="37">
        <v>5</v>
      </c>
      <c r="M95" s="37">
        <v>8</v>
      </c>
      <c r="N95" s="37">
        <v>7</v>
      </c>
      <c r="O95" s="37">
        <v>2</v>
      </c>
      <c r="P95" s="37">
        <v>3</v>
      </c>
      <c r="Q95" s="37">
        <v>6</v>
      </c>
      <c r="R95" s="37">
        <v>6</v>
      </c>
      <c r="S95" s="37">
        <v>5</v>
      </c>
      <c r="T95" s="37">
        <v>3</v>
      </c>
      <c r="U95" s="37">
        <v>3</v>
      </c>
      <c r="V95" s="37">
        <v>7</v>
      </c>
      <c r="W95" s="37">
        <v>8</v>
      </c>
      <c r="X95" s="37">
        <v>8</v>
      </c>
      <c r="Y95" s="37">
        <v>8</v>
      </c>
      <c r="Z95" s="37">
        <v>2</v>
      </c>
      <c r="AA95" s="37">
        <v>2</v>
      </c>
      <c r="AB95" s="37">
        <v>7</v>
      </c>
      <c r="AC95" s="37">
        <v>2</v>
      </c>
      <c r="AD95">
        <f t="shared" si="8"/>
        <v>143</v>
      </c>
      <c r="AE95" s="36">
        <f t="shared" si="9"/>
        <v>126.98399999999999</v>
      </c>
      <c r="AF95">
        <f t="shared" si="10"/>
        <v>0</v>
      </c>
      <c r="AG95">
        <f t="shared" si="11"/>
        <v>0</v>
      </c>
      <c r="AH95">
        <f t="shared" si="12"/>
        <v>143</v>
      </c>
    </row>
    <row r="96" spans="1:40" x14ac:dyDescent="0.3">
      <c r="A96" s="38" t="str">
        <f t="shared" si="7"/>
        <v>Salt Lake City</v>
      </c>
      <c r="B96" s="37">
        <v>7</v>
      </c>
      <c r="C96" s="37">
        <v>7</v>
      </c>
      <c r="D96" s="37">
        <v>6</v>
      </c>
      <c r="E96" s="37">
        <v>3</v>
      </c>
      <c r="F96" s="37">
        <v>3</v>
      </c>
      <c r="G96" s="37">
        <v>4</v>
      </c>
      <c r="H96" s="37">
        <v>2</v>
      </c>
      <c r="I96" s="37">
        <v>8</v>
      </c>
      <c r="J96" s="37">
        <v>5</v>
      </c>
      <c r="K96" s="37">
        <v>5</v>
      </c>
      <c r="L96" s="37">
        <v>2</v>
      </c>
      <c r="M96" s="37">
        <v>6</v>
      </c>
      <c r="N96" s="37">
        <v>4</v>
      </c>
      <c r="O96" s="37">
        <v>6</v>
      </c>
      <c r="P96" s="37">
        <v>2</v>
      </c>
      <c r="Q96" s="37">
        <v>3</v>
      </c>
      <c r="R96" s="37">
        <v>6</v>
      </c>
      <c r="S96" s="37">
        <v>3</v>
      </c>
      <c r="T96" s="37">
        <v>5</v>
      </c>
      <c r="U96" s="37">
        <v>8</v>
      </c>
      <c r="V96" s="37">
        <v>8</v>
      </c>
      <c r="W96" s="37">
        <v>6</v>
      </c>
      <c r="X96" s="37">
        <v>2</v>
      </c>
      <c r="Y96" s="37">
        <v>8</v>
      </c>
      <c r="Z96" s="37">
        <v>2</v>
      </c>
      <c r="AA96" s="37">
        <v>3</v>
      </c>
      <c r="AB96" s="37">
        <v>7</v>
      </c>
      <c r="AC96" s="37">
        <v>8</v>
      </c>
      <c r="AD96">
        <f t="shared" si="8"/>
        <v>139</v>
      </c>
      <c r="AE96" s="36">
        <f t="shared" si="9"/>
        <v>74.087000000000003</v>
      </c>
      <c r="AF96">
        <f t="shared" si="10"/>
        <v>0</v>
      </c>
      <c r="AG96">
        <f t="shared" si="11"/>
        <v>0</v>
      </c>
      <c r="AH96">
        <f t="shared" si="12"/>
        <v>139</v>
      </c>
    </row>
    <row r="97" spans="1:34" x14ac:dyDescent="0.3">
      <c r="A97" s="38" t="str">
        <f t="shared" si="7"/>
        <v>Phoenix</v>
      </c>
      <c r="B97" s="37">
        <v>5</v>
      </c>
      <c r="C97" s="37">
        <v>4</v>
      </c>
      <c r="D97" s="37">
        <v>7</v>
      </c>
      <c r="E97" s="37">
        <v>4</v>
      </c>
      <c r="F97" s="37">
        <v>5</v>
      </c>
      <c r="G97" s="37">
        <v>5</v>
      </c>
      <c r="H97" s="37">
        <v>2</v>
      </c>
      <c r="I97" s="37">
        <v>4</v>
      </c>
      <c r="J97" s="37">
        <v>5</v>
      </c>
      <c r="K97" s="37">
        <v>8</v>
      </c>
      <c r="L97" s="37">
        <v>6</v>
      </c>
      <c r="M97" s="37">
        <v>3</v>
      </c>
      <c r="N97" s="37">
        <v>6</v>
      </c>
      <c r="O97" s="37">
        <v>8</v>
      </c>
      <c r="P97" s="37">
        <v>8</v>
      </c>
      <c r="Q97" s="37">
        <v>2</v>
      </c>
      <c r="R97" s="37">
        <v>5</v>
      </c>
      <c r="S97" s="37">
        <v>5</v>
      </c>
      <c r="T97" s="37">
        <v>2</v>
      </c>
      <c r="U97" s="37">
        <v>6</v>
      </c>
      <c r="V97" s="37">
        <v>2</v>
      </c>
      <c r="W97" s="37">
        <v>2</v>
      </c>
      <c r="X97" s="37">
        <v>5</v>
      </c>
      <c r="Y97" s="37">
        <v>7</v>
      </c>
      <c r="Z97" s="37">
        <v>7</v>
      </c>
      <c r="AA97" s="37">
        <v>5</v>
      </c>
      <c r="AB97" s="37">
        <v>8</v>
      </c>
      <c r="AC97" s="37">
        <v>4</v>
      </c>
      <c r="AD97">
        <f t="shared" si="8"/>
        <v>140</v>
      </c>
      <c r="AE97" s="36">
        <f t="shared" si="9"/>
        <v>89.46</v>
      </c>
      <c r="AF97">
        <f t="shared" si="10"/>
        <v>0</v>
      </c>
      <c r="AG97">
        <f t="shared" si="11"/>
        <v>0</v>
      </c>
      <c r="AH97">
        <f t="shared" si="12"/>
        <v>140</v>
      </c>
    </row>
    <row r="98" spans="1:34" x14ac:dyDescent="0.3">
      <c r="A98" s="38" t="str">
        <f t="shared" si="7"/>
        <v>Los Angeles</v>
      </c>
      <c r="B98" s="37">
        <v>6</v>
      </c>
      <c r="C98" s="37">
        <v>5</v>
      </c>
      <c r="D98" s="37">
        <v>4</v>
      </c>
      <c r="E98" s="37">
        <v>8</v>
      </c>
      <c r="F98" s="37">
        <v>5</v>
      </c>
      <c r="G98" s="37">
        <v>2</v>
      </c>
      <c r="H98" s="37">
        <v>6</v>
      </c>
      <c r="I98" s="37">
        <v>2</v>
      </c>
      <c r="J98" s="37">
        <v>8</v>
      </c>
      <c r="K98" s="37">
        <v>2</v>
      </c>
      <c r="L98" s="37">
        <v>5</v>
      </c>
      <c r="M98" s="37">
        <v>2</v>
      </c>
      <c r="N98" s="37">
        <v>7</v>
      </c>
      <c r="O98" s="37">
        <v>3</v>
      </c>
      <c r="P98" s="37">
        <v>4</v>
      </c>
      <c r="Q98" s="37">
        <v>4</v>
      </c>
      <c r="R98" s="37">
        <v>5</v>
      </c>
      <c r="S98" s="37">
        <v>2</v>
      </c>
      <c r="T98" s="37">
        <v>3</v>
      </c>
      <c r="U98" s="37">
        <v>8</v>
      </c>
      <c r="V98" s="37">
        <v>7</v>
      </c>
      <c r="W98" s="37">
        <v>7</v>
      </c>
      <c r="X98" s="37">
        <v>6</v>
      </c>
      <c r="Y98" s="37">
        <v>4</v>
      </c>
      <c r="Z98" s="37">
        <v>8</v>
      </c>
      <c r="AA98" s="37">
        <v>6</v>
      </c>
      <c r="AB98" s="37">
        <v>8</v>
      </c>
      <c r="AC98" s="37">
        <v>3</v>
      </c>
      <c r="AD98">
        <f t="shared" si="8"/>
        <v>140</v>
      </c>
      <c r="AE98" s="36">
        <f t="shared" si="9"/>
        <v>51.24</v>
      </c>
      <c r="AF98">
        <f t="shared" si="10"/>
        <v>0</v>
      </c>
      <c r="AG98">
        <f t="shared" si="11"/>
        <v>0</v>
      </c>
      <c r="AH98">
        <f t="shared" si="12"/>
        <v>140</v>
      </c>
    </row>
    <row r="99" spans="1:34" x14ac:dyDescent="0.3">
      <c r="A99" s="38" t="str">
        <f t="shared" si="7"/>
        <v>Sacramento</v>
      </c>
      <c r="B99" s="37">
        <v>2</v>
      </c>
      <c r="C99" s="37">
        <v>3</v>
      </c>
      <c r="D99" s="37">
        <v>3</v>
      </c>
      <c r="E99" s="37">
        <v>6</v>
      </c>
      <c r="F99" s="37">
        <v>3</v>
      </c>
      <c r="G99" s="37">
        <v>3</v>
      </c>
      <c r="H99" s="37">
        <v>8</v>
      </c>
      <c r="I99" s="37">
        <v>5</v>
      </c>
      <c r="J99" s="37">
        <v>3</v>
      </c>
      <c r="K99" s="37">
        <v>2</v>
      </c>
      <c r="L99" s="37">
        <v>5</v>
      </c>
      <c r="M99" s="37">
        <v>5</v>
      </c>
      <c r="N99" s="37">
        <v>3</v>
      </c>
      <c r="O99" s="37">
        <v>5</v>
      </c>
      <c r="P99" s="37">
        <v>2</v>
      </c>
      <c r="Q99" s="37">
        <v>7</v>
      </c>
      <c r="R99" s="37">
        <v>3</v>
      </c>
      <c r="S99" s="37">
        <v>7</v>
      </c>
      <c r="T99" s="37">
        <v>3</v>
      </c>
      <c r="U99" s="37">
        <v>3</v>
      </c>
      <c r="V99" s="37">
        <v>5</v>
      </c>
      <c r="W99" s="37">
        <v>5</v>
      </c>
      <c r="X99" s="37">
        <v>3</v>
      </c>
      <c r="Y99" s="37">
        <v>3</v>
      </c>
      <c r="Z99" s="37">
        <v>2</v>
      </c>
      <c r="AA99" s="37">
        <v>2</v>
      </c>
      <c r="AB99" s="37">
        <v>2</v>
      </c>
      <c r="AC99" s="37">
        <v>6</v>
      </c>
      <c r="AD99">
        <f t="shared" si="8"/>
        <v>109</v>
      </c>
      <c r="AE99" s="36">
        <f t="shared" si="9"/>
        <v>0</v>
      </c>
      <c r="AF99">
        <f t="shared" si="10"/>
        <v>0</v>
      </c>
      <c r="AG99">
        <f t="shared" si="11"/>
        <v>0</v>
      </c>
      <c r="AH99">
        <f t="shared" si="12"/>
        <v>109</v>
      </c>
    </row>
    <row r="100" spans="1:34" x14ac:dyDescent="0.3">
      <c r="A100" s="38" t="str">
        <f t="shared" si="7"/>
        <v>San Francisco</v>
      </c>
      <c r="B100" s="37">
        <v>2</v>
      </c>
      <c r="C100" s="37">
        <v>6</v>
      </c>
      <c r="D100" s="37">
        <v>2</v>
      </c>
      <c r="E100" s="37">
        <v>4</v>
      </c>
      <c r="F100" s="37">
        <v>7</v>
      </c>
      <c r="G100" s="37">
        <v>4</v>
      </c>
      <c r="H100" s="37">
        <v>6</v>
      </c>
      <c r="I100" s="37">
        <v>6</v>
      </c>
      <c r="J100" s="37">
        <v>5</v>
      </c>
      <c r="K100" s="37">
        <v>7</v>
      </c>
      <c r="L100" s="37">
        <v>2</v>
      </c>
      <c r="M100" s="37">
        <v>4</v>
      </c>
      <c r="N100" s="37">
        <v>6</v>
      </c>
      <c r="O100" s="37">
        <v>8</v>
      </c>
      <c r="P100" s="37">
        <v>4</v>
      </c>
      <c r="Q100" s="37">
        <v>6</v>
      </c>
      <c r="R100" s="37">
        <v>8</v>
      </c>
      <c r="S100" s="37">
        <v>7</v>
      </c>
      <c r="T100" s="37">
        <v>3</v>
      </c>
      <c r="U100" s="37">
        <v>3</v>
      </c>
      <c r="V100" s="37">
        <v>3</v>
      </c>
      <c r="W100" s="37">
        <v>7</v>
      </c>
      <c r="X100" s="37">
        <v>7</v>
      </c>
      <c r="Y100" s="37">
        <v>2</v>
      </c>
      <c r="Z100" s="37">
        <v>4</v>
      </c>
      <c r="AA100" s="37">
        <v>2</v>
      </c>
      <c r="AB100" s="37">
        <v>5</v>
      </c>
      <c r="AC100" s="37">
        <v>6</v>
      </c>
      <c r="AD100">
        <f t="shared" si="8"/>
        <v>136</v>
      </c>
      <c r="AE100" s="36">
        <f t="shared" si="9"/>
        <v>9.7919999999999998</v>
      </c>
      <c r="AF100">
        <f t="shared" si="10"/>
        <v>0</v>
      </c>
      <c r="AG100">
        <f t="shared" si="11"/>
        <v>0</v>
      </c>
      <c r="AH100">
        <f t="shared" si="12"/>
        <v>136</v>
      </c>
    </row>
    <row r="101" spans="1:34" x14ac:dyDescent="0.3">
      <c r="A101" s="38" t="str">
        <f t="shared" si="7"/>
        <v>Portland</v>
      </c>
      <c r="B101" s="37">
        <v>2</v>
      </c>
      <c r="C101" s="37">
        <v>6</v>
      </c>
      <c r="D101" s="37">
        <v>6</v>
      </c>
      <c r="E101" s="37">
        <v>6</v>
      </c>
      <c r="F101" s="37">
        <v>5</v>
      </c>
      <c r="G101" s="37">
        <v>6</v>
      </c>
      <c r="H101" s="37">
        <v>2</v>
      </c>
      <c r="I101" s="37">
        <v>7</v>
      </c>
      <c r="J101" s="37">
        <v>3</v>
      </c>
      <c r="K101" s="37">
        <v>7</v>
      </c>
      <c r="L101" s="37">
        <v>4</v>
      </c>
      <c r="M101" s="37">
        <v>2</v>
      </c>
      <c r="N101" s="37">
        <v>7</v>
      </c>
      <c r="O101" s="37">
        <v>8</v>
      </c>
      <c r="P101" s="37">
        <v>5</v>
      </c>
      <c r="Q101" s="37">
        <v>3</v>
      </c>
      <c r="R101" s="37">
        <v>8</v>
      </c>
      <c r="S101" s="37">
        <v>2</v>
      </c>
      <c r="T101" s="37">
        <v>2</v>
      </c>
      <c r="U101" s="37">
        <v>3</v>
      </c>
      <c r="V101" s="37">
        <v>7</v>
      </c>
      <c r="W101" s="37">
        <v>5</v>
      </c>
      <c r="X101" s="37">
        <v>8</v>
      </c>
      <c r="Y101" s="37">
        <v>5</v>
      </c>
      <c r="Z101" s="37">
        <v>6</v>
      </c>
      <c r="AA101" s="37">
        <v>4</v>
      </c>
      <c r="AB101" s="37">
        <v>3</v>
      </c>
      <c r="AC101" s="37">
        <v>3</v>
      </c>
      <c r="AD101">
        <f t="shared" si="8"/>
        <v>135</v>
      </c>
      <c r="AE101" s="36">
        <f t="shared" si="9"/>
        <v>64.665000000000006</v>
      </c>
      <c r="AF101">
        <f t="shared" si="10"/>
        <v>0</v>
      </c>
      <c r="AG101">
        <f t="shared" si="11"/>
        <v>0</v>
      </c>
      <c r="AH101">
        <f t="shared" si="12"/>
        <v>135</v>
      </c>
    </row>
    <row r="102" spans="1:34" x14ac:dyDescent="0.3">
      <c r="AF102">
        <f>SUM(AF74:AF101)</f>
        <v>1567</v>
      </c>
      <c r="AG102">
        <f t="shared" ref="AG102:AH102" si="13">SUM(AG74:AG101)</f>
        <v>1448</v>
      </c>
      <c r="AH102">
        <f t="shared" si="13"/>
        <v>942</v>
      </c>
    </row>
    <row r="104" spans="1:34" x14ac:dyDescent="0.3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AF104" s="35">
        <f>SUM(AE74:AE101)</f>
        <v>1565.0920000000001</v>
      </c>
    </row>
    <row r="105" spans="1:34" x14ac:dyDescent="0.3">
      <c r="AF105" t="s">
        <v>71</v>
      </c>
    </row>
  </sheetData>
  <printOptions headings="1" gridLines="1"/>
  <pageMargins left="0.75" right="0.75" top="1" bottom="1" header="0.5" footer="0.5"/>
  <pageSetup scale="4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709E-0A0C-4CBA-8BDA-5446BFB94501}">
  <dimension ref="A1:U67"/>
  <sheetViews>
    <sheetView workbookViewId="0">
      <selection activeCell="R55" sqref="R55"/>
    </sheetView>
  </sheetViews>
  <sheetFormatPr defaultRowHeight="14.4" x14ac:dyDescent="0.3"/>
  <cols>
    <col min="1" max="1" width="8.88671875" style="25"/>
    <col min="2" max="6" width="8.88671875" style="26"/>
    <col min="7" max="7" width="11.33203125" style="26" bestFit="1" customWidth="1"/>
    <col min="8" max="8" width="14.109375" style="26" bestFit="1" customWidth="1"/>
    <col min="9" max="13" width="14.33203125" style="26" bestFit="1" customWidth="1"/>
    <col min="14" max="21" width="8.88671875" style="26"/>
  </cols>
  <sheetData>
    <row r="1" spans="1:21" ht="15" thickBot="1" x14ac:dyDescent="0.35">
      <c r="G1" s="26" t="s">
        <v>100</v>
      </c>
      <c r="H1" s="26" t="s">
        <v>62</v>
      </c>
      <c r="I1" s="26">
        <f>AVERAGE(B3:B67)</f>
        <v>0.2153846153846154</v>
      </c>
      <c r="J1" s="26">
        <f>AVERAGE(C3:C67)</f>
        <v>0.24615384615384617</v>
      </c>
      <c r="K1" s="26">
        <f>AVERAGE(D3:D67)</f>
        <v>0.29230769230769232</v>
      </c>
      <c r="L1" s="26">
        <f>AVERAGE(E3:E67)</f>
        <v>0.23076923076923078</v>
      </c>
      <c r="M1" s="26">
        <f>AVERAGE(F3:F67)</f>
        <v>0.26153846153846155</v>
      </c>
    </row>
    <row r="2" spans="1:21" ht="15" thickBot="1" x14ac:dyDescent="0.35">
      <c r="A2" s="25" t="s">
        <v>63</v>
      </c>
      <c r="B2" s="27" t="s">
        <v>64</v>
      </c>
      <c r="C2" s="27" t="s">
        <v>65</v>
      </c>
      <c r="D2" s="27" t="s">
        <v>66</v>
      </c>
      <c r="E2" s="27" t="s">
        <v>67</v>
      </c>
      <c r="F2" s="27" t="s">
        <v>68</v>
      </c>
      <c r="I2" s="28" t="s">
        <v>64</v>
      </c>
      <c r="J2" s="29" t="s">
        <v>65</v>
      </c>
      <c r="K2" s="29" t="s">
        <v>66</v>
      </c>
      <c r="L2" s="29" t="s">
        <v>67</v>
      </c>
      <c r="M2" s="30" t="s">
        <v>68</v>
      </c>
      <c r="N2" s="31" t="s">
        <v>63</v>
      </c>
      <c r="O2" s="31" t="s">
        <v>69</v>
      </c>
      <c r="P2" s="28" t="s">
        <v>64</v>
      </c>
      <c r="Q2" s="29" t="s">
        <v>65</v>
      </c>
      <c r="R2" s="29" t="s">
        <v>66</v>
      </c>
      <c r="S2" s="29" t="s">
        <v>67</v>
      </c>
      <c r="T2" s="30" t="s">
        <v>68</v>
      </c>
    </row>
    <row r="3" spans="1:21" x14ac:dyDescent="0.3">
      <c r="A3" s="25">
        <v>1</v>
      </c>
      <c r="B3" s="26">
        <v>0</v>
      </c>
      <c r="C3" s="26">
        <v>0</v>
      </c>
      <c r="D3" s="26">
        <v>1</v>
      </c>
      <c r="E3" s="26">
        <v>0</v>
      </c>
      <c r="F3" s="26">
        <v>0</v>
      </c>
      <c r="G3" s="27">
        <v>0</v>
      </c>
      <c r="H3" s="32">
        <v>1</v>
      </c>
      <c r="I3" s="33">
        <f t="shared" ref="I3:I11" ca="1" si="0">(AVERAGE(OFFSET(ref_five,5*($G3),0,5,1))-I$1)^2</f>
        <v>2.366863905325444E-4</v>
      </c>
      <c r="J3" s="33">
        <f t="shared" ref="J3:J11" ca="1" si="1">(AVERAGE(OFFSET(ref_five,5*($G3),1,5,1))-J$1)^2</f>
        <v>2.1301775147928997E-3</v>
      </c>
      <c r="K3" s="33">
        <f t="shared" ref="K3:K11" ca="1" si="2">(AVERAGE(OFFSET(ref_five,5*($G3),2,5,1))-K$1)^2</f>
        <v>8.520710059171599E-3</v>
      </c>
      <c r="L3" s="33">
        <f t="shared" ref="L3:L11" ca="1" si="3">(AVERAGE(OFFSET(ref_five,5*($G3),3,5,1))-L$1)^2</f>
        <v>9.4674556213017761E-4</v>
      </c>
      <c r="M3" s="33">
        <f t="shared" ref="M3:M11" ca="1" si="4">(AVERAGE(OFFSET(ref_five,5*($G3),4,5,1))-M$1)^2</f>
        <v>3.7869822485207105E-3</v>
      </c>
      <c r="N3" s="26">
        <v>33</v>
      </c>
      <c r="O3" s="26">
        <v>1</v>
      </c>
      <c r="P3" s="26">
        <f t="shared" ref="P3:P34" si="5">VLOOKUP($N3,RawStuData,2,FALSE)</f>
        <v>0</v>
      </c>
      <c r="Q3" s="26">
        <f t="shared" ref="Q3:Q34" si="6">VLOOKUP($N3,RawStuData,3,FALSE)</f>
        <v>0</v>
      </c>
      <c r="R3" s="26">
        <f t="shared" ref="R3:R34" si="7">VLOOKUP($N3,RawStuData,4,FALSE)</f>
        <v>0</v>
      </c>
      <c r="S3" s="26">
        <f t="shared" ref="S3:S34" si="8">VLOOKUP($N3,RawStuData,5,FALSE)</f>
        <v>0</v>
      </c>
      <c r="T3" s="26">
        <f t="shared" ref="T3:T34" si="9">VLOOKUP($N3,RawStuData,6,FALSE)</f>
        <v>0</v>
      </c>
    </row>
    <row r="4" spans="1:21" x14ac:dyDescent="0.3">
      <c r="A4" s="25">
        <v>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1</v>
      </c>
      <c r="H4" s="32">
        <v>2</v>
      </c>
      <c r="I4" s="33">
        <f t="shared" ca="1" si="0"/>
        <v>2.366863905325444E-4</v>
      </c>
      <c r="J4" s="33">
        <f t="shared" ca="1" si="1"/>
        <v>2.1301775147928997E-3</v>
      </c>
      <c r="K4" s="33">
        <f t="shared" ca="1" si="2"/>
        <v>1.1597633136094675E-2</v>
      </c>
      <c r="L4" s="33">
        <f t="shared" ca="1" si="3"/>
        <v>9.4674556213017761E-4</v>
      </c>
      <c r="M4" s="33">
        <f t="shared" ca="1" si="4"/>
        <v>3.7869822485207105E-3</v>
      </c>
      <c r="N4" s="26">
        <v>24</v>
      </c>
      <c r="O4" s="26">
        <v>1</v>
      </c>
      <c r="P4" s="26">
        <f t="shared" si="5"/>
        <v>0</v>
      </c>
      <c r="Q4" s="26">
        <f t="shared" si="6"/>
        <v>0</v>
      </c>
      <c r="R4" s="26">
        <f t="shared" si="7"/>
        <v>0</v>
      </c>
      <c r="S4" s="26">
        <f t="shared" si="8"/>
        <v>0</v>
      </c>
      <c r="T4" s="26">
        <f t="shared" si="9"/>
        <v>0</v>
      </c>
      <c r="U4" s="27"/>
    </row>
    <row r="5" spans="1:21" x14ac:dyDescent="0.3">
      <c r="A5" s="25">
        <v>3</v>
      </c>
      <c r="B5" s="26">
        <v>1</v>
      </c>
      <c r="C5" s="26">
        <v>0</v>
      </c>
      <c r="D5" s="26">
        <v>1</v>
      </c>
      <c r="E5" s="26">
        <v>0</v>
      </c>
      <c r="F5" s="26">
        <v>0</v>
      </c>
      <c r="G5" s="26">
        <v>2</v>
      </c>
      <c r="H5" s="32">
        <v>3</v>
      </c>
      <c r="I5" s="33">
        <f t="shared" ca="1" si="0"/>
        <v>2.366863905325444E-4</v>
      </c>
      <c r="J5" s="33">
        <f t="shared" ca="1" si="1"/>
        <v>2.1301775147928997E-3</v>
      </c>
      <c r="K5" s="33">
        <f t="shared" ca="1" si="2"/>
        <v>8.520710059171599E-3</v>
      </c>
      <c r="L5" s="33">
        <f t="shared" ca="1" si="3"/>
        <v>9.4674556213017761E-4</v>
      </c>
      <c r="M5" s="33">
        <f t="shared" ca="1" si="4"/>
        <v>3.7869822485207105E-3</v>
      </c>
      <c r="N5" s="26">
        <v>43</v>
      </c>
      <c r="O5" s="26">
        <v>1</v>
      </c>
      <c r="P5" s="26">
        <f t="shared" si="5"/>
        <v>0</v>
      </c>
      <c r="Q5" s="26">
        <f t="shared" si="6"/>
        <v>0</v>
      </c>
      <c r="R5" s="26">
        <f t="shared" si="7"/>
        <v>1</v>
      </c>
      <c r="S5" s="26">
        <f t="shared" si="8"/>
        <v>0</v>
      </c>
      <c r="T5" s="26">
        <f t="shared" si="9"/>
        <v>0</v>
      </c>
    </row>
    <row r="6" spans="1:21" x14ac:dyDescent="0.3">
      <c r="A6" s="25">
        <v>4</v>
      </c>
      <c r="B6" s="26">
        <v>0</v>
      </c>
      <c r="C6" s="26">
        <v>0</v>
      </c>
      <c r="D6" s="26">
        <v>1</v>
      </c>
      <c r="E6" s="26">
        <v>0</v>
      </c>
      <c r="F6" s="26">
        <v>0</v>
      </c>
      <c r="G6" s="26">
        <v>3</v>
      </c>
      <c r="H6" s="32">
        <v>4</v>
      </c>
      <c r="I6" s="33">
        <f t="shared" ca="1" si="0"/>
        <v>2.366863905325444E-4</v>
      </c>
      <c r="J6" s="33">
        <f t="shared" ca="1" si="1"/>
        <v>2.1301775147928997E-3</v>
      </c>
      <c r="K6" s="33">
        <f t="shared" ca="1" si="2"/>
        <v>8.520710059171599E-3</v>
      </c>
      <c r="L6" s="33">
        <f t="shared" ca="1" si="3"/>
        <v>9.4674556213017761E-4</v>
      </c>
      <c r="M6" s="33">
        <f t="shared" ca="1" si="4"/>
        <v>1.9171597633136098E-2</v>
      </c>
      <c r="N6" s="26">
        <v>25</v>
      </c>
      <c r="O6" s="26">
        <v>1</v>
      </c>
      <c r="P6" s="26">
        <f t="shared" si="5"/>
        <v>1</v>
      </c>
      <c r="Q6" s="26">
        <f t="shared" si="6"/>
        <v>0</v>
      </c>
      <c r="R6" s="26">
        <f t="shared" si="7"/>
        <v>0</v>
      </c>
      <c r="S6" s="26">
        <f t="shared" si="8"/>
        <v>0</v>
      </c>
      <c r="T6" s="26">
        <f t="shared" si="9"/>
        <v>0</v>
      </c>
    </row>
    <row r="7" spans="1:21" x14ac:dyDescent="0.3">
      <c r="A7" s="25">
        <v>5</v>
      </c>
      <c r="B7" s="26">
        <v>0</v>
      </c>
      <c r="C7" s="26">
        <v>1</v>
      </c>
      <c r="D7" s="26">
        <v>0</v>
      </c>
      <c r="E7" s="26">
        <v>0</v>
      </c>
      <c r="F7" s="26">
        <v>0</v>
      </c>
      <c r="G7" s="27">
        <v>4</v>
      </c>
      <c r="H7" s="32">
        <v>5</v>
      </c>
      <c r="I7" s="33">
        <f t="shared" ca="1" si="0"/>
        <v>2.366863905325444E-4</v>
      </c>
      <c r="J7" s="33">
        <f t="shared" ca="1" si="1"/>
        <v>2.1301775147928997E-3</v>
      </c>
      <c r="K7" s="33">
        <f t="shared" ca="1" si="2"/>
        <v>8.520710059171599E-3</v>
      </c>
      <c r="L7" s="33">
        <f t="shared" ca="1" si="3"/>
        <v>9.4674556213017761E-4</v>
      </c>
      <c r="M7" s="33">
        <f t="shared" ca="1" si="4"/>
        <v>3.7869822485207105E-3</v>
      </c>
      <c r="N7" s="26">
        <v>22</v>
      </c>
      <c r="O7" s="26">
        <v>1</v>
      </c>
      <c r="P7" s="26">
        <f t="shared" si="5"/>
        <v>0</v>
      </c>
      <c r="Q7" s="26">
        <f t="shared" si="6"/>
        <v>1</v>
      </c>
      <c r="R7" s="26">
        <f t="shared" si="7"/>
        <v>0</v>
      </c>
      <c r="S7" s="26">
        <f t="shared" si="8"/>
        <v>1</v>
      </c>
      <c r="T7" s="26">
        <f t="shared" si="9"/>
        <v>1</v>
      </c>
    </row>
    <row r="8" spans="1:21" x14ac:dyDescent="0.3">
      <c r="A8" s="25">
        <v>6</v>
      </c>
      <c r="B8" s="26">
        <v>1</v>
      </c>
      <c r="C8" s="26">
        <v>0</v>
      </c>
      <c r="D8" s="26">
        <v>0</v>
      </c>
      <c r="E8" s="26">
        <v>0</v>
      </c>
      <c r="F8" s="26">
        <v>1</v>
      </c>
      <c r="G8" s="26">
        <v>5</v>
      </c>
      <c r="H8" s="32">
        <v>6</v>
      </c>
      <c r="I8" s="33">
        <f t="shared" ca="1" si="0"/>
        <v>2.366863905325444E-4</v>
      </c>
      <c r="J8" s="33">
        <f t="shared" ca="1" si="1"/>
        <v>2.1301775147928997E-3</v>
      </c>
      <c r="K8" s="33">
        <f t="shared" ca="1" si="2"/>
        <v>8.520710059171599E-3</v>
      </c>
      <c r="L8" s="33">
        <f t="shared" ca="1" si="3"/>
        <v>9.4674556213017761E-4</v>
      </c>
      <c r="M8" s="33">
        <f t="shared" ca="1" si="4"/>
        <v>3.7869822485207105E-3</v>
      </c>
      <c r="N8" s="26">
        <v>39</v>
      </c>
      <c r="O8" s="26">
        <f t="shared" ref="O8:O51" si="10">O3+1</f>
        <v>2</v>
      </c>
      <c r="P8" s="26">
        <f t="shared" si="5"/>
        <v>0</v>
      </c>
      <c r="Q8" s="26">
        <f t="shared" si="6"/>
        <v>0</v>
      </c>
      <c r="R8" s="26">
        <f t="shared" si="7"/>
        <v>0</v>
      </c>
      <c r="S8" s="26">
        <f t="shared" si="8"/>
        <v>1</v>
      </c>
      <c r="T8" s="26">
        <f t="shared" si="9"/>
        <v>0</v>
      </c>
    </row>
    <row r="9" spans="1:21" x14ac:dyDescent="0.3">
      <c r="A9" s="25">
        <v>7</v>
      </c>
      <c r="B9" s="26">
        <v>0</v>
      </c>
      <c r="C9" s="26">
        <v>1</v>
      </c>
      <c r="D9" s="26">
        <v>0</v>
      </c>
      <c r="E9" s="26">
        <v>1</v>
      </c>
      <c r="F9" s="26">
        <v>0</v>
      </c>
      <c r="G9" s="26">
        <v>6</v>
      </c>
      <c r="H9" s="32">
        <v>7</v>
      </c>
      <c r="I9" s="33">
        <f t="shared" ca="1" si="0"/>
        <v>2.366863905325444E-4</v>
      </c>
      <c r="J9" s="33">
        <f t="shared" ca="1" si="1"/>
        <v>2.1301775147928997E-3</v>
      </c>
      <c r="K9" s="33">
        <f t="shared" ca="1" si="2"/>
        <v>1.1597633136094675E-2</v>
      </c>
      <c r="L9" s="33">
        <f t="shared" ca="1" si="3"/>
        <v>9.4674556213017761E-4</v>
      </c>
      <c r="M9" s="33">
        <f t="shared" ca="1" si="4"/>
        <v>1.9171597633136098E-2</v>
      </c>
      <c r="N9" s="26">
        <v>3</v>
      </c>
      <c r="O9" s="26">
        <f t="shared" si="10"/>
        <v>2</v>
      </c>
      <c r="P9" s="26">
        <f t="shared" si="5"/>
        <v>1</v>
      </c>
      <c r="Q9" s="26">
        <f t="shared" si="6"/>
        <v>0</v>
      </c>
      <c r="R9" s="26">
        <f t="shared" si="7"/>
        <v>1</v>
      </c>
      <c r="S9" s="26">
        <f t="shared" si="8"/>
        <v>0</v>
      </c>
      <c r="T9" s="26">
        <f t="shared" si="9"/>
        <v>0</v>
      </c>
    </row>
    <row r="10" spans="1:21" x14ac:dyDescent="0.3">
      <c r="A10" s="25">
        <v>8</v>
      </c>
      <c r="B10" s="26">
        <v>0</v>
      </c>
      <c r="C10" s="26">
        <v>1</v>
      </c>
      <c r="D10" s="26">
        <v>0</v>
      </c>
      <c r="E10" s="26">
        <v>0</v>
      </c>
      <c r="F10" s="26">
        <v>0</v>
      </c>
      <c r="G10" s="26">
        <v>7</v>
      </c>
      <c r="H10" s="32">
        <v>8</v>
      </c>
      <c r="I10" s="33">
        <f t="shared" ca="1" si="0"/>
        <v>2.366863905325444E-4</v>
      </c>
      <c r="J10" s="33">
        <f t="shared" ca="1" si="1"/>
        <v>2.1301775147928997E-3</v>
      </c>
      <c r="K10" s="33">
        <f t="shared" ca="1" si="2"/>
        <v>8.520710059171599E-3</v>
      </c>
      <c r="L10" s="33">
        <f t="shared" ca="1" si="3"/>
        <v>9.4674556213017761E-4</v>
      </c>
      <c r="M10" s="33">
        <f t="shared" ca="1" si="4"/>
        <v>3.7869822485207105E-3</v>
      </c>
      <c r="N10" s="26">
        <v>49</v>
      </c>
      <c r="O10" s="26">
        <f t="shared" si="10"/>
        <v>2</v>
      </c>
      <c r="P10" s="26">
        <f t="shared" si="5"/>
        <v>0</v>
      </c>
      <c r="Q10" s="26">
        <f t="shared" si="6"/>
        <v>0</v>
      </c>
      <c r="R10" s="26">
        <f t="shared" si="7"/>
        <v>0</v>
      </c>
      <c r="S10" s="26">
        <f t="shared" si="8"/>
        <v>0</v>
      </c>
      <c r="T10" s="26">
        <f t="shared" si="9"/>
        <v>0</v>
      </c>
    </row>
    <row r="11" spans="1:21" x14ac:dyDescent="0.3">
      <c r="A11" s="25">
        <v>9</v>
      </c>
      <c r="B11" s="26">
        <v>0</v>
      </c>
      <c r="C11" s="26">
        <v>0</v>
      </c>
      <c r="D11" s="26">
        <v>0</v>
      </c>
      <c r="E11" s="26">
        <v>0</v>
      </c>
      <c r="F11" s="26">
        <v>1</v>
      </c>
      <c r="G11" s="27">
        <v>8</v>
      </c>
      <c r="H11" s="32">
        <v>9</v>
      </c>
      <c r="I11" s="33">
        <f t="shared" ca="1" si="0"/>
        <v>2.366863905325444E-4</v>
      </c>
      <c r="J11" s="33">
        <f t="shared" ca="1" si="1"/>
        <v>2.1301775147928997E-3</v>
      </c>
      <c r="K11" s="33">
        <f t="shared" ca="1" si="2"/>
        <v>8.520710059171599E-3</v>
      </c>
      <c r="L11" s="33">
        <f t="shared" ca="1" si="3"/>
        <v>9.4674556213017761E-4</v>
      </c>
      <c r="M11" s="33">
        <f t="shared" ca="1" si="4"/>
        <v>3.7869822485207105E-3</v>
      </c>
      <c r="N11" s="26">
        <v>20</v>
      </c>
      <c r="O11" s="26">
        <f t="shared" si="10"/>
        <v>2</v>
      </c>
      <c r="P11" s="26">
        <f t="shared" si="5"/>
        <v>0</v>
      </c>
      <c r="Q11" s="26">
        <f t="shared" si="6"/>
        <v>1</v>
      </c>
      <c r="R11" s="26">
        <f t="shared" si="7"/>
        <v>1</v>
      </c>
      <c r="S11" s="26">
        <f t="shared" si="8"/>
        <v>0</v>
      </c>
      <c r="T11" s="26">
        <f t="shared" si="9"/>
        <v>1</v>
      </c>
    </row>
    <row r="12" spans="1:21" x14ac:dyDescent="0.3">
      <c r="A12" s="25">
        <v>10</v>
      </c>
      <c r="B12" s="26">
        <v>0</v>
      </c>
      <c r="C12" s="26">
        <v>1</v>
      </c>
      <c r="D12" s="26">
        <v>0</v>
      </c>
      <c r="E12" s="26">
        <v>0</v>
      </c>
      <c r="F12" s="26">
        <v>1</v>
      </c>
      <c r="G12" s="26">
        <v>0</v>
      </c>
      <c r="H12" s="32">
        <v>10</v>
      </c>
      <c r="I12" s="33">
        <f ca="1">(AVERAGE(OFFSET(ref_four,4*($G12),0,4,1))-I$1)^2</f>
        <v>1.198224852071005E-3</v>
      </c>
      <c r="J12" s="33">
        <f ca="1">(AVERAGE(OFFSET(ref_four,4*($G12),1,4,1))-J$1)^2</f>
        <v>1.4792899408283918E-5</v>
      </c>
      <c r="K12" s="33">
        <f ca="1">(AVERAGE(OFFSET(ref_four,4*($G12),2,4,1))-K$1)^2</f>
        <v>1.7899408284023683E-3</v>
      </c>
      <c r="L12" s="33">
        <f ca="1">(AVERAGE(OFFSET(ref_four,4*($G12),3,4,1))-L$1)^2</f>
        <v>3.698224852071001E-4</v>
      </c>
      <c r="M12" s="33">
        <f ca="1">(AVERAGE(OFFSET(ref_four,4*($G12),4,4,1))-M$1)^2</f>
        <v>1.3313609467455656E-4</v>
      </c>
      <c r="N12" s="26">
        <v>23</v>
      </c>
      <c r="O12" s="26">
        <f t="shared" si="10"/>
        <v>2</v>
      </c>
      <c r="P12" s="26">
        <f t="shared" si="5"/>
        <v>0</v>
      </c>
      <c r="Q12" s="26">
        <f t="shared" si="6"/>
        <v>0</v>
      </c>
      <c r="R12" s="26">
        <f t="shared" si="7"/>
        <v>0</v>
      </c>
      <c r="S12" s="26">
        <f t="shared" si="8"/>
        <v>0</v>
      </c>
      <c r="T12" s="26">
        <f t="shared" si="9"/>
        <v>0</v>
      </c>
    </row>
    <row r="13" spans="1:21" x14ac:dyDescent="0.3">
      <c r="A13" s="25">
        <v>11</v>
      </c>
      <c r="B13" s="26">
        <v>1</v>
      </c>
      <c r="C13" s="26">
        <v>0</v>
      </c>
      <c r="D13" s="26">
        <v>0</v>
      </c>
      <c r="E13" s="26">
        <v>0</v>
      </c>
      <c r="F13" s="26">
        <v>1</v>
      </c>
      <c r="G13" s="26">
        <v>1</v>
      </c>
      <c r="H13" s="32">
        <v>11</v>
      </c>
      <c r="I13" s="33">
        <f ca="1">(AVERAGE(OFFSET(ref_four,4*($G13),0,4,1))-I$1)^2</f>
        <v>1.198224852071005E-3</v>
      </c>
      <c r="J13" s="33">
        <f ca="1">(AVERAGE(OFFSET(ref_four,4*($G13),1,4,1))-J$1)^2</f>
        <v>1.4792899408283918E-5</v>
      </c>
      <c r="K13" s="33">
        <f ca="1">(AVERAGE(OFFSET(ref_four,4*($G13),2,4,1))-K$1)^2</f>
        <v>0.20948224852071004</v>
      </c>
      <c r="L13" s="33">
        <f ca="1">(AVERAGE(OFFSET(ref_four,4*($G13),3,4,1))-L$1)^2</f>
        <v>7.2485207100591711E-2</v>
      </c>
      <c r="M13" s="33">
        <f ca="1">(AVERAGE(OFFSET(ref_four,4*($G13),4,4,1))-M$1)^2</f>
        <v>6.8402366863905328E-2</v>
      </c>
      <c r="N13" s="26">
        <v>18</v>
      </c>
      <c r="O13" s="26">
        <f t="shared" si="10"/>
        <v>3</v>
      </c>
      <c r="P13" s="26">
        <f t="shared" si="5"/>
        <v>0</v>
      </c>
      <c r="Q13" s="26">
        <f t="shared" si="6"/>
        <v>0</v>
      </c>
      <c r="R13" s="26">
        <f t="shared" si="7"/>
        <v>0</v>
      </c>
      <c r="S13" s="26">
        <f t="shared" si="8"/>
        <v>0</v>
      </c>
      <c r="T13" s="26">
        <f t="shared" si="9"/>
        <v>0</v>
      </c>
    </row>
    <row r="14" spans="1:21" x14ac:dyDescent="0.3">
      <c r="A14" s="25">
        <v>12</v>
      </c>
      <c r="B14" s="26">
        <v>0</v>
      </c>
      <c r="C14" s="26">
        <v>0</v>
      </c>
      <c r="D14" s="26">
        <v>0</v>
      </c>
      <c r="E14" s="26">
        <v>1</v>
      </c>
      <c r="F14" s="26">
        <v>0</v>
      </c>
      <c r="G14" s="26">
        <v>2</v>
      </c>
      <c r="H14" s="32">
        <v>12</v>
      </c>
      <c r="I14" s="33">
        <f ca="1">(AVERAGE(OFFSET(ref_four,4*($G14),0,4,1))-I$1)^2</f>
        <v>1.198224852071005E-3</v>
      </c>
      <c r="J14" s="33">
        <f ca="1">(AVERAGE(OFFSET(ref_four,4*($G14),1,4,1))-J$1)^2</f>
        <v>6.44378698224852E-2</v>
      </c>
      <c r="K14" s="33">
        <f ca="1">(AVERAGE(OFFSET(ref_four,4*($G14),2,4,1))-K$1)^2</f>
        <v>4.3136094674556209E-2</v>
      </c>
      <c r="L14" s="33">
        <f ca="1">(AVERAGE(OFFSET(ref_four,4*($G14),3,4,1))-L$1)^2</f>
        <v>3.698224852071001E-4</v>
      </c>
      <c r="M14" s="33">
        <f ca="1">(AVERAGE(OFFSET(ref_four,4*($G14),4,4,1))-M$1)^2</f>
        <v>5.6863905325443782E-2</v>
      </c>
      <c r="N14" s="26">
        <v>15</v>
      </c>
      <c r="O14" s="26">
        <f t="shared" si="10"/>
        <v>3</v>
      </c>
      <c r="P14" s="26">
        <f t="shared" si="5"/>
        <v>0</v>
      </c>
      <c r="Q14" s="26">
        <f t="shared" si="6"/>
        <v>0</v>
      </c>
      <c r="R14" s="26">
        <f t="shared" si="7"/>
        <v>0</v>
      </c>
      <c r="S14" s="26">
        <f t="shared" si="8"/>
        <v>0</v>
      </c>
      <c r="T14" s="26">
        <f t="shared" si="9"/>
        <v>0</v>
      </c>
    </row>
    <row r="15" spans="1:21" x14ac:dyDescent="0.3">
      <c r="A15" s="25">
        <v>13</v>
      </c>
      <c r="B15" s="26">
        <v>0</v>
      </c>
      <c r="C15" s="26">
        <v>1</v>
      </c>
      <c r="D15" s="26">
        <v>1</v>
      </c>
      <c r="E15" s="26">
        <v>0</v>
      </c>
      <c r="F15" s="26">
        <v>0</v>
      </c>
      <c r="G15" s="26">
        <v>3</v>
      </c>
      <c r="H15" s="32">
        <v>13</v>
      </c>
      <c r="I15" s="33">
        <f ca="1">(AVERAGE(OFFSET(ref_four,4*($G15),0,4,1))-I$1)^2</f>
        <v>1.198224852071005E-3</v>
      </c>
      <c r="J15" s="33">
        <f ca="1">(AVERAGE(OFFSET(ref_four,4*($G15),1,4,1))-J$1)^2</f>
        <v>1.4792899408283918E-5</v>
      </c>
      <c r="K15" s="33">
        <f ca="1">(AVERAGE(OFFSET(ref_four,4*($G15),2,4,1))-K$1)^2</f>
        <v>1.7899408284023683E-3</v>
      </c>
      <c r="L15" s="33">
        <f ca="1">(AVERAGE(OFFSET(ref_four,4*($G15),3,4,1))-L$1)^2</f>
        <v>3.698224852071001E-4</v>
      </c>
      <c r="M15" s="33">
        <f ca="1">(AVERAGE(OFFSET(ref_four,4*($G15),4,4,1))-M$1)^2</f>
        <v>1.3313609467455656E-4</v>
      </c>
      <c r="N15" s="26">
        <v>28</v>
      </c>
      <c r="O15" s="26">
        <f t="shared" si="10"/>
        <v>3</v>
      </c>
      <c r="P15" s="26">
        <f t="shared" si="5"/>
        <v>0</v>
      </c>
      <c r="Q15" s="26">
        <f t="shared" si="6"/>
        <v>0</v>
      </c>
      <c r="R15" s="26">
        <f t="shared" si="7"/>
        <v>1</v>
      </c>
      <c r="S15" s="26">
        <f t="shared" si="8"/>
        <v>1</v>
      </c>
      <c r="T15" s="26">
        <f t="shared" si="9"/>
        <v>1</v>
      </c>
    </row>
    <row r="16" spans="1:21" x14ac:dyDescent="0.3">
      <c r="A16" s="25">
        <v>14</v>
      </c>
      <c r="B16" s="26">
        <v>1</v>
      </c>
      <c r="C16" s="26">
        <v>0</v>
      </c>
      <c r="D16" s="26">
        <v>0</v>
      </c>
      <c r="E16" s="26">
        <v>0</v>
      </c>
      <c r="F16" s="26">
        <v>0</v>
      </c>
      <c r="G16" s="26">
        <v>4</v>
      </c>
      <c r="H16" s="32">
        <v>14</v>
      </c>
      <c r="I16" s="33">
        <f ca="1">(AVERAGE(OFFSET(ref_four,4*($G16),0,4,1))-I$1)^2</f>
        <v>1.198224852071005E-3</v>
      </c>
      <c r="J16" s="33">
        <f ca="1">(AVERAGE(OFFSET(ref_four,4*($G16),1,4,1))-J$1)^2</f>
        <v>6.44378698224852E-2</v>
      </c>
      <c r="K16" s="33">
        <f ca="1">(AVERAGE(OFFSET(ref_four,4*($G16),2,4,1))-K$1)^2</f>
        <v>1.7899408284023683E-3</v>
      </c>
      <c r="L16" s="33">
        <f ca="1">(AVERAGE(OFFSET(ref_four,4*($G16),3,4,1))-L$1)^2</f>
        <v>3.698224852071001E-4</v>
      </c>
      <c r="M16" s="33">
        <f ca="1">(AVERAGE(OFFSET(ref_four,4*($G16),4,4,1))-M$1)^2</f>
        <v>5.6863905325443782E-2</v>
      </c>
      <c r="N16" s="26">
        <v>5</v>
      </c>
      <c r="O16" s="26">
        <f t="shared" si="10"/>
        <v>3</v>
      </c>
      <c r="P16" s="26">
        <f t="shared" si="5"/>
        <v>0</v>
      </c>
      <c r="Q16" s="26">
        <f t="shared" si="6"/>
        <v>1</v>
      </c>
      <c r="R16" s="26">
        <f t="shared" si="7"/>
        <v>0</v>
      </c>
      <c r="S16" s="26">
        <f t="shared" si="8"/>
        <v>0</v>
      </c>
      <c r="T16" s="26">
        <f t="shared" si="9"/>
        <v>0</v>
      </c>
    </row>
    <row r="17" spans="1:20" x14ac:dyDescent="0.3">
      <c r="A17" s="25">
        <v>15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H17" s="31" t="s">
        <v>70</v>
      </c>
      <c r="I17" s="34">
        <f ca="1">SUM(I3:M12)</f>
        <v>0.18102071005917156</v>
      </c>
      <c r="N17" s="26">
        <v>14</v>
      </c>
      <c r="O17" s="26">
        <f t="shared" si="10"/>
        <v>3</v>
      </c>
      <c r="P17" s="26">
        <f t="shared" si="5"/>
        <v>1</v>
      </c>
      <c r="Q17" s="26">
        <f t="shared" si="6"/>
        <v>0</v>
      </c>
      <c r="R17" s="26">
        <f t="shared" si="7"/>
        <v>0</v>
      </c>
      <c r="S17" s="26">
        <f t="shared" si="8"/>
        <v>0</v>
      </c>
      <c r="T17" s="26">
        <f t="shared" si="9"/>
        <v>0</v>
      </c>
    </row>
    <row r="18" spans="1:20" x14ac:dyDescent="0.3">
      <c r="A18" s="25">
        <v>16</v>
      </c>
      <c r="B18" s="26">
        <v>0</v>
      </c>
      <c r="C18" s="26">
        <v>1</v>
      </c>
      <c r="D18" s="26">
        <v>0</v>
      </c>
      <c r="E18" s="26">
        <v>0</v>
      </c>
      <c r="F18" s="26">
        <v>0</v>
      </c>
      <c r="N18" s="26">
        <v>63</v>
      </c>
      <c r="O18" s="26">
        <f t="shared" si="10"/>
        <v>4</v>
      </c>
      <c r="P18" s="26">
        <f t="shared" si="5"/>
        <v>0</v>
      </c>
      <c r="Q18" s="26">
        <f t="shared" si="6"/>
        <v>0</v>
      </c>
      <c r="R18" s="26">
        <f t="shared" si="7"/>
        <v>0</v>
      </c>
      <c r="S18" s="26">
        <f t="shared" si="8"/>
        <v>0</v>
      </c>
      <c r="T18" s="26">
        <f t="shared" si="9"/>
        <v>1</v>
      </c>
    </row>
    <row r="19" spans="1:20" x14ac:dyDescent="0.3">
      <c r="A19" s="25">
        <v>17</v>
      </c>
      <c r="B19" s="26">
        <v>0</v>
      </c>
      <c r="C19" s="26">
        <v>1</v>
      </c>
      <c r="D19" s="26">
        <v>0</v>
      </c>
      <c r="E19" s="26">
        <v>0</v>
      </c>
      <c r="F19" s="26">
        <v>0</v>
      </c>
      <c r="N19" s="26">
        <v>60</v>
      </c>
      <c r="O19" s="26">
        <f t="shared" si="10"/>
        <v>4</v>
      </c>
      <c r="P19" s="26">
        <f t="shared" si="5"/>
        <v>1</v>
      </c>
      <c r="Q19" s="26">
        <f t="shared" si="6"/>
        <v>0</v>
      </c>
      <c r="R19" s="26">
        <f t="shared" si="7"/>
        <v>1</v>
      </c>
      <c r="S19" s="26">
        <f t="shared" si="8"/>
        <v>0</v>
      </c>
      <c r="T19" s="26">
        <f t="shared" si="9"/>
        <v>0</v>
      </c>
    </row>
    <row r="20" spans="1:20" x14ac:dyDescent="0.3">
      <c r="A20" s="25">
        <v>18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N20" s="26">
        <v>64</v>
      </c>
      <c r="O20" s="26">
        <f t="shared" si="10"/>
        <v>4</v>
      </c>
      <c r="P20" s="26">
        <f t="shared" si="5"/>
        <v>0</v>
      </c>
      <c r="Q20" s="26">
        <f t="shared" si="6"/>
        <v>1</v>
      </c>
      <c r="R20" s="26">
        <f t="shared" si="7"/>
        <v>0</v>
      </c>
      <c r="S20" s="26">
        <f t="shared" si="8"/>
        <v>0</v>
      </c>
      <c r="T20" s="26">
        <f t="shared" si="9"/>
        <v>0</v>
      </c>
    </row>
    <row r="21" spans="1:20" x14ac:dyDescent="0.3">
      <c r="A21" s="25">
        <v>19</v>
      </c>
      <c r="B21" s="26">
        <v>0</v>
      </c>
      <c r="C21" s="26">
        <v>0</v>
      </c>
      <c r="D21" s="26">
        <v>1</v>
      </c>
      <c r="E21" s="26">
        <v>0</v>
      </c>
      <c r="F21" s="26">
        <v>0</v>
      </c>
      <c r="N21" s="26">
        <v>46</v>
      </c>
      <c r="O21" s="26">
        <f t="shared" si="10"/>
        <v>4</v>
      </c>
      <c r="P21" s="26">
        <f t="shared" si="5"/>
        <v>0</v>
      </c>
      <c r="Q21" s="26">
        <f t="shared" si="6"/>
        <v>0</v>
      </c>
      <c r="R21" s="26">
        <f t="shared" si="7"/>
        <v>0</v>
      </c>
      <c r="S21" s="26">
        <f t="shared" si="8"/>
        <v>0</v>
      </c>
      <c r="T21" s="26">
        <f t="shared" si="9"/>
        <v>0</v>
      </c>
    </row>
    <row r="22" spans="1:20" x14ac:dyDescent="0.3">
      <c r="A22" s="25">
        <v>20</v>
      </c>
      <c r="B22" s="26">
        <v>0</v>
      </c>
      <c r="C22" s="26">
        <v>1</v>
      </c>
      <c r="D22" s="26">
        <v>1</v>
      </c>
      <c r="E22" s="26">
        <v>0</v>
      </c>
      <c r="F22" s="26">
        <v>1</v>
      </c>
      <c r="N22" s="26">
        <v>29</v>
      </c>
      <c r="O22" s="26">
        <f t="shared" si="10"/>
        <v>4</v>
      </c>
      <c r="P22" s="26">
        <f t="shared" si="5"/>
        <v>0</v>
      </c>
      <c r="Q22" s="26">
        <f t="shared" si="6"/>
        <v>0</v>
      </c>
      <c r="R22" s="26">
        <f t="shared" si="7"/>
        <v>0</v>
      </c>
      <c r="S22" s="26">
        <f t="shared" si="8"/>
        <v>1</v>
      </c>
      <c r="T22" s="26">
        <f t="shared" si="9"/>
        <v>1</v>
      </c>
    </row>
    <row r="23" spans="1:20" x14ac:dyDescent="0.3">
      <c r="A23" s="25">
        <v>21</v>
      </c>
      <c r="B23" s="26">
        <v>0</v>
      </c>
      <c r="C23" s="26">
        <v>1</v>
      </c>
      <c r="D23" s="26">
        <v>0</v>
      </c>
      <c r="E23" s="26">
        <v>1</v>
      </c>
      <c r="F23" s="26">
        <v>0</v>
      </c>
      <c r="N23" s="26">
        <v>4</v>
      </c>
      <c r="O23" s="26">
        <f t="shared" si="10"/>
        <v>5</v>
      </c>
      <c r="P23" s="26">
        <f t="shared" si="5"/>
        <v>0</v>
      </c>
      <c r="Q23" s="26">
        <f t="shared" si="6"/>
        <v>0</v>
      </c>
      <c r="R23" s="26">
        <f t="shared" si="7"/>
        <v>1</v>
      </c>
      <c r="S23" s="26">
        <f t="shared" si="8"/>
        <v>0</v>
      </c>
      <c r="T23" s="26">
        <f t="shared" si="9"/>
        <v>0</v>
      </c>
    </row>
    <row r="24" spans="1:20" x14ac:dyDescent="0.3">
      <c r="A24" s="25">
        <v>22</v>
      </c>
      <c r="B24" s="26">
        <v>0</v>
      </c>
      <c r="C24" s="26">
        <v>1</v>
      </c>
      <c r="D24" s="26">
        <v>0</v>
      </c>
      <c r="E24" s="26">
        <v>1</v>
      </c>
      <c r="F24" s="26">
        <v>1</v>
      </c>
      <c r="N24" s="26">
        <v>55</v>
      </c>
      <c r="O24" s="26">
        <f t="shared" si="10"/>
        <v>5</v>
      </c>
      <c r="P24" s="26">
        <f t="shared" si="5"/>
        <v>0</v>
      </c>
      <c r="Q24" s="26">
        <f t="shared" si="6"/>
        <v>0</v>
      </c>
      <c r="R24" s="26">
        <f t="shared" si="7"/>
        <v>0</v>
      </c>
      <c r="S24" s="26">
        <f t="shared" si="8"/>
        <v>1</v>
      </c>
      <c r="T24" s="26">
        <f t="shared" si="9"/>
        <v>0</v>
      </c>
    </row>
    <row r="25" spans="1:20" x14ac:dyDescent="0.3">
      <c r="A25" s="25">
        <v>23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N25" s="26">
        <v>32</v>
      </c>
      <c r="O25" s="26">
        <f t="shared" si="10"/>
        <v>5</v>
      </c>
      <c r="P25" s="26">
        <f t="shared" si="5"/>
        <v>0</v>
      </c>
      <c r="Q25" s="26">
        <f t="shared" si="6"/>
        <v>0</v>
      </c>
      <c r="R25" s="26">
        <f t="shared" si="7"/>
        <v>0</v>
      </c>
      <c r="S25" s="26">
        <f t="shared" si="8"/>
        <v>0</v>
      </c>
      <c r="T25" s="26">
        <f t="shared" si="9"/>
        <v>0</v>
      </c>
    </row>
    <row r="26" spans="1:20" x14ac:dyDescent="0.3">
      <c r="A26" s="25">
        <v>24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N26" s="26">
        <v>11</v>
      </c>
      <c r="O26" s="26">
        <f t="shared" si="10"/>
        <v>5</v>
      </c>
      <c r="P26" s="26">
        <f t="shared" si="5"/>
        <v>1</v>
      </c>
      <c r="Q26" s="26">
        <f t="shared" si="6"/>
        <v>0</v>
      </c>
      <c r="R26" s="26">
        <f t="shared" si="7"/>
        <v>0</v>
      </c>
      <c r="S26" s="26">
        <f t="shared" si="8"/>
        <v>0</v>
      </c>
      <c r="T26" s="26">
        <f t="shared" si="9"/>
        <v>1</v>
      </c>
    </row>
    <row r="27" spans="1:20" x14ac:dyDescent="0.3">
      <c r="A27" s="25">
        <v>25</v>
      </c>
      <c r="B27" s="26">
        <v>1</v>
      </c>
      <c r="C27" s="26">
        <v>0</v>
      </c>
      <c r="D27" s="26">
        <v>0</v>
      </c>
      <c r="E27" s="26">
        <v>0</v>
      </c>
      <c r="F27" s="26">
        <v>0</v>
      </c>
      <c r="N27" s="26">
        <v>52</v>
      </c>
      <c r="O27" s="26">
        <f t="shared" si="10"/>
        <v>5</v>
      </c>
      <c r="P27" s="26">
        <f t="shared" si="5"/>
        <v>0</v>
      </c>
      <c r="Q27" s="26">
        <f t="shared" si="6"/>
        <v>1</v>
      </c>
      <c r="R27" s="26">
        <f t="shared" si="7"/>
        <v>0</v>
      </c>
      <c r="S27" s="26">
        <f t="shared" si="8"/>
        <v>0</v>
      </c>
      <c r="T27" s="26">
        <f t="shared" si="9"/>
        <v>0</v>
      </c>
    </row>
    <row r="28" spans="1:20" x14ac:dyDescent="0.3">
      <c r="A28" s="25">
        <v>26</v>
      </c>
      <c r="B28" s="26">
        <v>0</v>
      </c>
      <c r="C28" s="26">
        <v>1</v>
      </c>
      <c r="D28" s="26">
        <v>0</v>
      </c>
      <c r="E28" s="26">
        <v>0</v>
      </c>
      <c r="F28" s="26">
        <v>1</v>
      </c>
      <c r="N28" s="26">
        <v>10</v>
      </c>
      <c r="O28" s="26">
        <f t="shared" si="10"/>
        <v>6</v>
      </c>
      <c r="P28" s="26">
        <f t="shared" si="5"/>
        <v>0</v>
      </c>
      <c r="Q28" s="26">
        <f t="shared" si="6"/>
        <v>1</v>
      </c>
      <c r="R28" s="26">
        <f t="shared" si="7"/>
        <v>0</v>
      </c>
      <c r="S28" s="26">
        <f t="shared" si="8"/>
        <v>0</v>
      </c>
      <c r="T28" s="26">
        <f t="shared" si="9"/>
        <v>1</v>
      </c>
    </row>
    <row r="29" spans="1:20" x14ac:dyDescent="0.3">
      <c r="A29" s="25">
        <v>27</v>
      </c>
      <c r="B29" s="26">
        <v>1</v>
      </c>
      <c r="C29" s="26">
        <v>0</v>
      </c>
      <c r="D29" s="26">
        <v>0</v>
      </c>
      <c r="E29" s="26">
        <v>1</v>
      </c>
      <c r="F29" s="26">
        <v>0</v>
      </c>
      <c r="N29" s="26">
        <v>47</v>
      </c>
      <c r="O29" s="26">
        <f t="shared" si="10"/>
        <v>6</v>
      </c>
      <c r="P29" s="26">
        <f t="shared" si="5"/>
        <v>0</v>
      </c>
      <c r="Q29" s="26">
        <f t="shared" si="6"/>
        <v>0</v>
      </c>
      <c r="R29" s="26">
        <f t="shared" si="7"/>
        <v>0</v>
      </c>
      <c r="S29" s="26">
        <f t="shared" si="8"/>
        <v>0</v>
      </c>
      <c r="T29" s="26">
        <f t="shared" si="9"/>
        <v>0</v>
      </c>
    </row>
    <row r="30" spans="1:20" x14ac:dyDescent="0.3">
      <c r="A30" s="25">
        <v>28</v>
      </c>
      <c r="B30" s="26">
        <v>0</v>
      </c>
      <c r="C30" s="26">
        <v>0</v>
      </c>
      <c r="D30" s="26">
        <v>1</v>
      </c>
      <c r="E30" s="26">
        <v>1</v>
      </c>
      <c r="F30" s="26">
        <v>1</v>
      </c>
      <c r="N30" s="26">
        <v>35</v>
      </c>
      <c r="O30" s="26">
        <f t="shared" si="10"/>
        <v>6</v>
      </c>
      <c r="P30" s="26">
        <f t="shared" si="5"/>
        <v>0</v>
      </c>
      <c r="Q30" s="26">
        <f t="shared" si="6"/>
        <v>0</v>
      </c>
      <c r="R30" s="26">
        <f t="shared" si="7"/>
        <v>0</v>
      </c>
      <c r="S30" s="26">
        <f t="shared" si="8"/>
        <v>0</v>
      </c>
      <c r="T30" s="26">
        <f t="shared" si="9"/>
        <v>0</v>
      </c>
    </row>
    <row r="31" spans="1:20" x14ac:dyDescent="0.3">
      <c r="A31" s="25">
        <v>29</v>
      </c>
      <c r="B31" s="26">
        <v>0</v>
      </c>
      <c r="C31" s="26">
        <v>0</v>
      </c>
      <c r="D31" s="26">
        <v>0</v>
      </c>
      <c r="E31" s="26">
        <v>1</v>
      </c>
      <c r="F31" s="26">
        <v>1</v>
      </c>
      <c r="N31" s="26">
        <v>31</v>
      </c>
      <c r="O31" s="26">
        <f t="shared" si="10"/>
        <v>6</v>
      </c>
      <c r="P31" s="26">
        <f t="shared" si="5"/>
        <v>1</v>
      </c>
      <c r="Q31" s="26">
        <f t="shared" si="6"/>
        <v>0</v>
      </c>
      <c r="R31" s="26">
        <f t="shared" si="7"/>
        <v>0</v>
      </c>
      <c r="S31" s="26">
        <f t="shared" si="8"/>
        <v>0</v>
      </c>
      <c r="T31" s="26">
        <f t="shared" si="9"/>
        <v>0</v>
      </c>
    </row>
    <row r="32" spans="1:20" x14ac:dyDescent="0.3">
      <c r="A32" s="25">
        <v>30</v>
      </c>
      <c r="B32" s="26">
        <v>0</v>
      </c>
      <c r="C32" s="26">
        <v>0</v>
      </c>
      <c r="D32" s="26">
        <v>1</v>
      </c>
      <c r="E32" s="26">
        <v>0</v>
      </c>
      <c r="F32" s="26">
        <v>1</v>
      </c>
      <c r="N32" s="26">
        <v>53</v>
      </c>
      <c r="O32" s="26">
        <f t="shared" si="10"/>
        <v>6</v>
      </c>
      <c r="P32" s="26">
        <f t="shared" si="5"/>
        <v>0</v>
      </c>
      <c r="Q32" s="26">
        <f t="shared" si="6"/>
        <v>0</v>
      </c>
      <c r="R32" s="26">
        <f t="shared" si="7"/>
        <v>1</v>
      </c>
      <c r="S32" s="26">
        <f t="shared" si="8"/>
        <v>1</v>
      </c>
      <c r="T32" s="26">
        <f t="shared" si="9"/>
        <v>0</v>
      </c>
    </row>
    <row r="33" spans="1:20" x14ac:dyDescent="0.3">
      <c r="A33" s="25">
        <v>31</v>
      </c>
      <c r="B33" s="26">
        <v>1</v>
      </c>
      <c r="C33" s="26">
        <v>0</v>
      </c>
      <c r="D33" s="26">
        <v>0</v>
      </c>
      <c r="E33" s="26">
        <v>0</v>
      </c>
      <c r="F33" s="26">
        <v>0</v>
      </c>
      <c r="N33" s="26">
        <v>45</v>
      </c>
      <c r="O33" s="26">
        <f t="shared" si="10"/>
        <v>7</v>
      </c>
      <c r="P33" s="26">
        <f t="shared" si="5"/>
        <v>1</v>
      </c>
      <c r="Q33" s="26">
        <f t="shared" si="6"/>
        <v>0</v>
      </c>
      <c r="R33" s="26">
        <f t="shared" si="7"/>
        <v>1</v>
      </c>
      <c r="S33" s="26">
        <f t="shared" si="8"/>
        <v>1</v>
      </c>
      <c r="T33" s="26">
        <f t="shared" si="9"/>
        <v>1</v>
      </c>
    </row>
    <row r="34" spans="1:20" x14ac:dyDescent="0.3">
      <c r="A34" s="25">
        <v>32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N34" s="26">
        <v>51</v>
      </c>
      <c r="O34" s="26">
        <f t="shared" si="10"/>
        <v>7</v>
      </c>
      <c r="P34" s="26">
        <f t="shared" si="5"/>
        <v>0</v>
      </c>
      <c r="Q34" s="26">
        <f t="shared" si="6"/>
        <v>0</v>
      </c>
      <c r="R34" s="26">
        <f t="shared" si="7"/>
        <v>0</v>
      </c>
      <c r="S34" s="26">
        <f t="shared" si="8"/>
        <v>0</v>
      </c>
      <c r="T34" s="26">
        <f t="shared" si="9"/>
        <v>0</v>
      </c>
    </row>
    <row r="35" spans="1:20" x14ac:dyDescent="0.3">
      <c r="A35" s="25">
        <v>33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N35" s="26">
        <v>1</v>
      </c>
      <c r="O35" s="26">
        <f t="shared" si="10"/>
        <v>7</v>
      </c>
      <c r="P35" s="26">
        <f t="shared" ref="P35:P67" si="11">VLOOKUP($N35,RawStuData,2,FALSE)</f>
        <v>0</v>
      </c>
      <c r="Q35" s="26">
        <f t="shared" ref="Q35:Q67" si="12">VLOOKUP($N35,RawStuData,3,FALSE)</f>
        <v>0</v>
      </c>
      <c r="R35" s="26">
        <f t="shared" ref="R35:R67" si="13">VLOOKUP($N35,RawStuData,4,FALSE)</f>
        <v>1</v>
      </c>
      <c r="S35" s="26">
        <f t="shared" ref="S35:S67" si="14">VLOOKUP($N35,RawStuData,5,FALSE)</f>
        <v>0</v>
      </c>
      <c r="T35" s="26">
        <f t="shared" ref="T35:T67" si="15">VLOOKUP($N35,RawStuData,6,FALSE)</f>
        <v>0</v>
      </c>
    </row>
    <row r="36" spans="1:20" x14ac:dyDescent="0.3">
      <c r="A36" s="25">
        <v>34</v>
      </c>
      <c r="B36" s="26">
        <v>1</v>
      </c>
      <c r="C36" s="26">
        <v>0</v>
      </c>
      <c r="D36" s="26">
        <v>1</v>
      </c>
      <c r="E36" s="26">
        <v>0</v>
      </c>
      <c r="F36" s="26">
        <v>0</v>
      </c>
      <c r="N36" s="26">
        <v>26</v>
      </c>
      <c r="O36" s="26">
        <f t="shared" si="10"/>
        <v>7</v>
      </c>
      <c r="P36" s="26">
        <f t="shared" si="11"/>
        <v>0</v>
      </c>
      <c r="Q36" s="26">
        <f t="shared" si="12"/>
        <v>1</v>
      </c>
      <c r="R36" s="26">
        <f t="shared" si="13"/>
        <v>0</v>
      </c>
      <c r="S36" s="26">
        <f t="shared" si="14"/>
        <v>0</v>
      </c>
      <c r="T36" s="26">
        <f t="shared" si="15"/>
        <v>1</v>
      </c>
    </row>
    <row r="37" spans="1:20" x14ac:dyDescent="0.3">
      <c r="A37" s="25">
        <v>35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N37" s="26">
        <v>42</v>
      </c>
      <c r="O37" s="26">
        <f t="shared" si="10"/>
        <v>7</v>
      </c>
      <c r="P37" s="26">
        <f t="shared" si="11"/>
        <v>0</v>
      </c>
      <c r="Q37" s="26">
        <f t="shared" si="12"/>
        <v>0</v>
      </c>
      <c r="R37" s="26">
        <f t="shared" si="13"/>
        <v>0</v>
      </c>
      <c r="S37" s="26">
        <f t="shared" si="14"/>
        <v>0</v>
      </c>
      <c r="T37" s="26">
        <f t="shared" si="15"/>
        <v>0</v>
      </c>
    </row>
    <row r="38" spans="1:20" x14ac:dyDescent="0.3">
      <c r="A38" s="25">
        <v>36</v>
      </c>
      <c r="B38" s="26">
        <v>1</v>
      </c>
      <c r="C38" s="26">
        <v>0</v>
      </c>
      <c r="D38" s="26">
        <v>1</v>
      </c>
      <c r="E38" s="26">
        <v>0</v>
      </c>
      <c r="F38" s="26">
        <v>1</v>
      </c>
      <c r="N38" s="26">
        <v>44</v>
      </c>
      <c r="O38" s="26">
        <f t="shared" si="10"/>
        <v>8</v>
      </c>
      <c r="P38" s="26">
        <f t="shared" si="11"/>
        <v>0</v>
      </c>
      <c r="Q38" s="26">
        <f t="shared" si="12"/>
        <v>0</v>
      </c>
      <c r="R38" s="26">
        <f t="shared" si="13"/>
        <v>1</v>
      </c>
      <c r="S38" s="26">
        <f t="shared" si="14"/>
        <v>0</v>
      </c>
      <c r="T38" s="26">
        <f t="shared" si="15"/>
        <v>0</v>
      </c>
    </row>
    <row r="39" spans="1:20" x14ac:dyDescent="0.3">
      <c r="A39" s="25">
        <v>37</v>
      </c>
      <c r="B39" s="26">
        <v>1</v>
      </c>
      <c r="C39" s="26">
        <v>0</v>
      </c>
      <c r="D39" s="26">
        <v>1</v>
      </c>
      <c r="E39" s="26">
        <v>0</v>
      </c>
      <c r="F39" s="26">
        <v>0</v>
      </c>
      <c r="N39" s="26">
        <v>57</v>
      </c>
      <c r="O39" s="26">
        <f t="shared" si="10"/>
        <v>8</v>
      </c>
      <c r="P39" s="26">
        <f t="shared" si="11"/>
        <v>0</v>
      </c>
      <c r="Q39" s="26">
        <f t="shared" si="12"/>
        <v>0</v>
      </c>
      <c r="R39" s="26">
        <f t="shared" si="13"/>
        <v>0</v>
      </c>
      <c r="S39" s="26">
        <f t="shared" si="14"/>
        <v>1</v>
      </c>
      <c r="T39" s="26">
        <f t="shared" si="15"/>
        <v>0</v>
      </c>
    </row>
    <row r="40" spans="1:20" x14ac:dyDescent="0.3">
      <c r="A40" s="25">
        <v>38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N40" s="26">
        <v>17</v>
      </c>
      <c r="O40" s="26">
        <f t="shared" si="10"/>
        <v>8</v>
      </c>
      <c r="P40" s="26">
        <f t="shared" si="11"/>
        <v>0</v>
      </c>
      <c r="Q40" s="26">
        <f t="shared" si="12"/>
        <v>1</v>
      </c>
      <c r="R40" s="26">
        <f t="shared" si="13"/>
        <v>0</v>
      </c>
      <c r="S40" s="26">
        <f t="shared" si="14"/>
        <v>0</v>
      </c>
      <c r="T40" s="26">
        <f t="shared" si="15"/>
        <v>0</v>
      </c>
    </row>
    <row r="41" spans="1:20" x14ac:dyDescent="0.3">
      <c r="A41" s="25">
        <v>39</v>
      </c>
      <c r="B41" s="26">
        <v>0</v>
      </c>
      <c r="C41" s="26">
        <v>0</v>
      </c>
      <c r="D41" s="26">
        <v>0</v>
      </c>
      <c r="E41" s="26">
        <v>1</v>
      </c>
      <c r="F41" s="26">
        <v>0</v>
      </c>
      <c r="N41" s="26">
        <v>41</v>
      </c>
      <c r="O41" s="26">
        <f t="shared" si="10"/>
        <v>8</v>
      </c>
      <c r="P41" s="26">
        <f t="shared" si="11"/>
        <v>0</v>
      </c>
      <c r="Q41" s="26">
        <f t="shared" si="12"/>
        <v>0</v>
      </c>
      <c r="R41" s="26">
        <f t="shared" si="13"/>
        <v>0</v>
      </c>
      <c r="S41" s="26">
        <f t="shared" si="14"/>
        <v>0</v>
      </c>
      <c r="T41" s="26">
        <f t="shared" si="15"/>
        <v>0</v>
      </c>
    </row>
    <row r="42" spans="1:20" x14ac:dyDescent="0.3">
      <c r="A42" s="25">
        <v>40</v>
      </c>
      <c r="B42" s="26">
        <v>0</v>
      </c>
      <c r="C42" s="26">
        <v>0</v>
      </c>
      <c r="D42" s="26">
        <v>1</v>
      </c>
      <c r="E42" s="26">
        <v>1</v>
      </c>
      <c r="F42" s="26">
        <v>0</v>
      </c>
      <c r="N42" s="26">
        <v>6</v>
      </c>
      <c r="O42" s="26">
        <f t="shared" si="10"/>
        <v>8</v>
      </c>
      <c r="P42" s="26">
        <f t="shared" si="11"/>
        <v>1</v>
      </c>
      <c r="Q42" s="26">
        <f t="shared" si="12"/>
        <v>0</v>
      </c>
      <c r="R42" s="26">
        <f t="shared" si="13"/>
        <v>0</v>
      </c>
      <c r="S42" s="26">
        <f t="shared" si="14"/>
        <v>0</v>
      </c>
      <c r="T42" s="26">
        <f t="shared" si="15"/>
        <v>1</v>
      </c>
    </row>
    <row r="43" spans="1:20" x14ac:dyDescent="0.3">
      <c r="A43" s="25">
        <v>41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N43" s="26">
        <v>2</v>
      </c>
      <c r="O43" s="26">
        <f t="shared" si="10"/>
        <v>9</v>
      </c>
      <c r="P43" s="26">
        <f t="shared" si="11"/>
        <v>0</v>
      </c>
      <c r="Q43" s="26">
        <f t="shared" si="12"/>
        <v>0</v>
      </c>
      <c r="R43" s="26">
        <f t="shared" si="13"/>
        <v>0</v>
      </c>
      <c r="S43" s="26">
        <f t="shared" si="14"/>
        <v>0</v>
      </c>
      <c r="T43" s="26">
        <f t="shared" si="15"/>
        <v>0</v>
      </c>
    </row>
    <row r="44" spans="1:20" x14ac:dyDescent="0.3">
      <c r="A44" s="25">
        <v>42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N44" s="26">
        <v>37</v>
      </c>
      <c r="O44" s="26">
        <f t="shared" si="10"/>
        <v>9</v>
      </c>
      <c r="P44" s="26">
        <f t="shared" si="11"/>
        <v>1</v>
      </c>
      <c r="Q44" s="26">
        <f t="shared" si="12"/>
        <v>0</v>
      </c>
      <c r="R44" s="26">
        <f t="shared" si="13"/>
        <v>1</v>
      </c>
      <c r="S44" s="26">
        <f t="shared" si="14"/>
        <v>0</v>
      </c>
      <c r="T44" s="26">
        <f t="shared" si="15"/>
        <v>0</v>
      </c>
    </row>
    <row r="45" spans="1:20" x14ac:dyDescent="0.3">
      <c r="A45" s="25">
        <v>43</v>
      </c>
      <c r="B45" s="26">
        <v>0</v>
      </c>
      <c r="C45" s="26">
        <v>0</v>
      </c>
      <c r="D45" s="26">
        <v>1</v>
      </c>
      <c r="E45" s="26">
        <v>0</v>
      </c>
      <c r="F45" s="26">
        <v>0</v>
      </c>
      <c r="N45" s="26">
        <v>38</v>
      </c>
      <c r="O45" s="26">
        <f t="shared" si="10"/>
        <v>9</v>
      </c>
      <c r="P45" s="26">
        <f t="shared" si="11"/>
        <v>0</v>
      </c>
      <c r="Q45" s="26">
        <f t="shared" si="12"/>
        <v>0</v>
      </c>
      <c r="R45" s="26">
        <f t="shared" si="13"/>
        <v>0</v>
      </c>
      <c r="S45" s="26">
        <f t="shared" si="14"/>
        <v>0</v>
      </c>
      <c r="T45" s="26">
        <f t="shared" si="15"/>
        <v>0</v>
      </c>
    </row>
    <row r="46" spans="1:20" x14ac:dyDescent="0.3">
      <c r="A46" s="25">
        <v>44</v>
      </c>
      <c r="B46" s="26">
        <v>0</v>
      </c>
      <c r="C46" s="26">
        <v>0</v>
      </c>
      <c r="D46" s="26">
        <v>1</v>
      </c>
      <c r="E46" s="26">
        <v>0</v>
      </c>
      <c r="F46" s="26">
        <v>0</v>
      </c>
      <c r="N46" s="26">
        <v>7</v>
      </c>
      <c r="O46" s="26">
        <f t="shared" si="10"/>
        <v>9</v>
      </c>
      <c r="P46" s="26">
        <f t="shared" si="11"/>
        <v>0</v>
      </c>
      <c r="Q46" s="26">
        <f t="shared" si="12"/>
        <v>1</v>
      </c>
      <c r="R46" s="26">
        <f t="shared" si="13"/>
        <v>0</v>
      </c>
      <c r="S46" s="26">
        <f t="shared" si="14"/>
        <v>1</v>
      </c>
      <c r="T46" s="26">
        <f t="shared" si="15"/>
        <v>0</v>
      </c>
    </row>
    <row r="47" spans="1:20" x14ac:dyDescent="0.3">
      <c r="A47" s="25">
        <v>45</v>
      </c>
      <c r="B47" s="26">
        <v>1</v>
      </c>
      <c r="C47" s="26">
        <v>0</v>
      </c>
      <c r="D47" s="26">
        <v>1</v>
      </c>
      <c r="E47" s="26">
        <v>1</v>
      </c>
      <c r="F47" s="26">
        <v>1</v>
      </c>
      <c r="N47" s="26">
        <v>9</v>
      </c>
      <c r="O47" s="26">
        <f t="shared" si="10"/>
        <v>9</v>
      </c>
      <c r="P47" s="26">
        <f t="shared" si="11"/>
        <v>0</v>
      </c>
      <c r="Q47" s="26">
        <f t="shared" si="12"/>
        <v>0</v>
      </c>
      <c r="R47" s="26">
        <f t="shared" si="13"/>
        <v>0</v>
      </c>
      <c r="S47" s="26">
        <f t="shared" si="14"/>
        <v>0</v>
      </c>
      <c r="T47" s="26">
        <f t="shared" si="15"/>
        <v>1</v>
      </c>
    </row>
    <row r="48" spans="1:20" x14ac:dyDescent="0.3">
      <c r="A48" s="25">
        <v>46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N48" s="26">
        <v>12</v>
      </c>
      <c r="O48" s="26">
        <f t="shared" si="10"/>
        <v>10</v>
      </c>
      <c r="P48" s="26">
        <f t="shared" si="11"/>
        <v>0</v>
      </c>
      <c r="Q48" s="26">
        <f t="shared" si="12"/>
        <v>0</v>
      </c>
      <c r="R48" s="26">
        <f t="shared" si="13"/>
        <v>0</v>
      </c>
      <c r="S48" s="26">
        <f t="shared" si="14"/>
        <v>1</v>
      </c>
      <c r="T48" s="26">
        <f t="shared" si="15"/>
        <v>0</v>
      </c>
    </row>
    <row r="49" spans="1:20" x14ac:dyDescent="0.3">
      <c r="A49" s="25">
        <v>47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N49" s="26">
        <v>8</v>
      </c>
      <c r="O49" s="26">
        <f t="shared" si="10"/>
        <v>10</v>
      </c>
      <c r="P49" s="26">
        <f t="shared" si="11"/>
        <v>0</v>
      </c>
      <c r="Q49" s="26">
        <f t="shared" si="12"/>
        <v>1</v>
      </c>
      <c r="R49" s="26">
        <f t="shared" si="13"/>
        <v>0</v>
      </c>
      <c r="S49" s="26">
        <f t="shared" si="14"/>
        <v>0</v>
      </c>
      <c r="T49" s="26">
        <f t="shared" si="15"/>
        <v>0</v>
      </c>
    </row>
    <row r="50" spans="1:20" x14ac:dyDescent="0.3">
      <c r="A50" s="25">
        <v>48</v>
      </c>
      <c r="B50" s="26">
        <v>0</v>
      </c>
      <c r="C50" s="26">
        <v>1</v>
      </c>
      <c r="D50" s="26">
        <v>0</v>
      </c>
      <c r="E50" s="26">
        <v>0</v>
      </c>
      <c r="F50" s="26">
        <v>0</v>
      </c>
      <c r="N50" s="26">
        <v>50</v>
      </c>
      <c r="O50" s="26">
        <f t="shared" si="10"/>
        <v>10</v>
      </c>
      <c r="P50" s="26">
        <f t="shared" si="11"/>
        <v>1</v>
      </c>
      <c r="Q50" s="26">
        <f t="shared" si="12"/>
        <v>0</v>
      </c>
      <c r="R50" s="26">
        <f t="shared" si="13"/>
        <v>0</v>
      </c>
      <c r="S50" s="26">
        <f t="shared" si="14"/>
        <v>0</v>
      </c>
      <c r="T50" s="26">
        <f t="shared" si="15"/>
        <v>0</v>
      </c>
    </row>
    <row r="51" spans="1:20" x14ac:dyDescent="0.3">
      <c r="A51" s="25">
        <v>49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N51" s="26">
        <v>56</v>
      </c>
      <c r="O51" s="26">
        <f t="shared" si="10"/>
        <v>10</v>
      </c>
      <c r="P51" s="26">
        <f t="shared" si="11"/>
        <v>0</v>
      </c>
      <c r="Q51" s="26">
        <f t="shared" si="12"/>
        <v>0</v>
      </c>
      <c r="R51" s="26">
        <f t="shared" si="13"/>
        <v>1</v>
      </c>
      <c r="S51" s="26">
        <f t="shared" si="14"/>
        <v>0</v>
      </c>
      <c r="T51" s="26">
        <f t="shared" si="15"/>
        <v>1</v>
      </c>
    </row>
    <row r="52" spans="1:20" x14ac:dyDescent="0.3">
      <c r="A52" s="25">
        <v>50</v>
      </c>
      <c r="B52" s="26">
        <v>1</v>
      </c>
      <c r="C52" s="26">
        <v>0</v>
      </c>
      <c r="D52" s="26">
        <v>0</v>
      </c>
      <c r="E52" s="26">
        <v>0</v>
      </c>
      <c r="F52" s="26">
        <v>0</v>
      </c>
      <c r="N52" s="26">
        <v>27</v>
      </c>
      <c r="O52" s="26">
        <v>11</v>
      </c>
      <c r="P52" s="26">
        <f t="shared" si="11"/>
        <v>1</v>
      </c>
      <c r="Q52" s="26">
        <f t="shared" si="12"/>
        <v>0</v>
      </c>
      <c r="R52" s="26">
        <f t="shared" si="13"/>
        <v>0</v>
      </c>
      <c r="S52" s="26">
        <f t="shared" si="14"/>
        <v>1</v>
      </c>
      <c r="T52" s="26">
        <f t="shared" si="15"/>
        <v>0</v>
      </c>
    </row>
    <row r="53" spans="1:20" x14ac:dyDescent="0.3">
      <c r="A53" s="25">
        <v>51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N53" s="26">
        <v>13</v>
      </c>
      <c r="O53" s="26">
        <f>O48+1</f>
        <v>11</v>
      </c>
      <c r="P53" s="26">
        <f t="shared" si="11"/>
        <v>0</v>
      </c>
      <c r="Q53" s="26">
        <f t="shared" si="12"/>
        <v>1</v>
      </c>
      <c r="R53" s="26">
        <f t="shared" si="13"/>
        <v>1</v>
      </c>
      <c r="S53" s="26">
        <f t="shared" si="14"/>
        <v>0</v>
      </c>
      <c r="T53" s="26">
        <f t="shared" si="15"/>
        <v>0</v>
      </c>
    </row>
    <row r="54" spans="1:20" x14ac:dyDescent="0.3">
      <c r="A54" s="25">
        <v>52</v>
      </c>
      <c r="B54" s="26">
        <v>0</v>
      </c>
      <c r="C54" s="26">
        <v>1</v>
      </c>
      <c r="D54" s="26">
        <v>0</v>
      </c>
      <c r="E54" s="26">
        <v>0</v>
      </c>
      <c r="F54" s="26">
        <v>0</v>
      </c>
      <c r="N54" s="26">
        <v>19</v>
      </c>
      <c r="O54" s="26">
        <f>O49+1</f>
        <v>11</v>
      </c>
      <c r="P54" s="26">
        <f t="shared" si="11"/>
        <v>0</v>
      </c>
      <c r="Q54" s="26">
        <f t="shared" si="12"/>
        <v>0</v>
      </c>
      <c r="R54" s="26">
        <f t="shared" si="13"/>
        <v>1</v>
      </c>
      <c r="S54" s="26">
        <f t="shared" si="14"/>
        <v>0</v>
      </c>
      <c r="T54" s="26">
        <f t="shared" si="15"/>
        <v>0</v>
      </c>
    </row>
    <row r="55" spans="1:20" x14ac:dyDescent="0.3">
      <c r="A55" s="25">
        <v>53</v>
      </c>
      <c r="B55" s="26">
        <v>0</v>
      </c>
      <c r="C55" s="26">
        <v>0</v>
      </c>
      <c r="D55" s="26">
        <v>1</v>
      </c>
      <c r="E55" s="26">
        <v>1</v>
      </c>
      <c r="F55" s="26">
        <v>0</v>
      </c>
      <c r="N55" s="26">
        <v>40</v>
      </c>
      <c r="O55" s="26">
        <f>O50+1</f>
        <v>11</v>
      </c>
      <c r="P55" s="26">
        <f t="shared" si="11"/>
        <v>0</v>
      </c>
      <c r="Q55" s="26">
        <f t="shared" si="12"/>
        <v>0</v>
      </c>
      <c r="R55" s="26">
        <f t="shared" si="13"/>
        <v>1</v>
      </c>
      <c r="S55" s="26">
        <f t="shared" si="14"/>
        <v>1</v>
      </c>
      <c r="T55" s="26">
        <f t="shared" si="15"/>
        <v>0</v>
      </c>
    </row>
    <row r="56" spans="1:20" x14ac:dyDescent="0.3">
      <c r="A56" s="25">
        <v>54</v>
      </c>
      <c r="B56" s="26">
        <v>0</v>
      </c>
      <c r="C56" s="26">
        <v>0</v>
      </c>
      <c r="D56" s="26">
        <v>0</v>
      </c>
      <c r="E56" s="26">
        <v>0</v>
      </c>
      <c r="F56" s="26">
        <v>1</v>
      </c>
      <c r="N56" s="26">
        <v>30</v>
      </c>
      <c r="O56" s="26">
        <v>12</v>
      </c>
      <c r="P56" s="26">
        <f t="shared" si="11"/>
        <v>0</v>
      </c>
      <c r="Q56" s="26">
        <f t="shared" si="12"/>
        <v>0</v>
      </c>
      <c r="R56" s="26">
        <f t="shared" si="13"/>
        <v>1</v>
      </c>
      <c r="S56" s="26">
        <f t="shared" si="14"/>
        <v>0</v>
      </c>
      <c r="T56" s="26">
        <f t="shared" si="15"/>
        <v>1</v>
      </c>
    </row>
    <row r="57" spans="1:20" x14ac:dyDescent="0.3">
      <c r="A57" s="25">
        <v>55</v>
      </c>
      <c r="B57" s="26">
        <v>0</v>
      </c>
      <c r="C57" s="26">
        <v>0</v>
      </c>
      <c r="D57" s="26">
        <v>0</v>
      </c>
      <c r="E57" s="26">
        <v>1</v>
      </c>
      <c r="F57" s="26">
        <v>0</v>
      </c>
      <c r="N57" s="26">
        <v>36</v>
      </c>
      <c r="O57" s="26">
        <v>12</v>
      </c>
      <c r="P57" s="26">
        <f t="shared" si="11"/>
        <v>1</v>
      </c>
      <c r="Q57" s="26">
        <f t="shared" si="12"/>
        <v>0</v>
      </c>
      <c r="R57" s="26">
        <f t="shared" si="13"/>
        <v>1</v>
      </c>
      <c r="S57" s="26">
        <f t="shared" si="14"/>
        <v>0</v>
      </c>
      <c r="T57" s="26">
        <f t="shared" si="15"/>
        <v>1</v>
      </c>
    </row>
    <row r="58" spans="1:20" x14ac:dyDescent="0.3">
      <c r="A58" s="25">
        <v>56</v>
      </c>
      <c r="B58" s="26">
        <v>0</v>
      </c>
      <c r="C58" s="26">
        <v>0</v>
      </c>
      <c r="D58" s="26">
        <v>1</v>
      </c>
      <c r="E58" s="26">
        <v>0</v>
      </c>
      <c r="F58" s="26">
        <v>1</v>
      </c>
      <c r="N58" s="26">
        <v>21</v>
      </c>
      <c r="O58" s="26">
        <f>O53+1</f>
        <v>12</v>
      </c>
      <c r="P58" s="26">
        <f t="shared" si="11"/>
        <v>0</v>
      </c>
      <c r="Q58" s="26">
        <f t="shared" si="12"/>
        <v>1</v>
      </c>
      <c r="R58" s="26">
        <f t="shared" si="13"/>
        <v>0</v>
      </c>
      <c r="S58" s="26">
        <f t="shared" si="14"/>
        <v>1</v>
      </c>
      <c r="T58" s="26">
        <f t="shared" si="15"/>
        <v>0</v>
      </c>
    </row>
    <row r="59" spans="1:20" x14ac:dyDescent="0.3">
      <c r="A59" s="25">
        <v>57</v>
      </c>
      <c r="B59" s="26">
        <v>0</v>
      </c>
      <c r="C59" s="26">
        <v>0</v>
      </c>
      <c r="D59" s="26">
        <v>0</v>
      </c>
      <c r="E59" s="26">
        <v>1</v>
      </c>
      <c r="F59" s="26">
        <v>0</v>
      </c>
      <c r="N59" s="26">
        <v>16</v>
      </c>
      <c r="O59" s="26">
        <f>O54+1</f>
        <v>12</v>
      </c>
      <c r="P59" s="26">
        <f t="shared" si="11"/>
        <v>0</v>
      </c>
      <c r="Q59" s="26">
        <f t="shared" si="12"/>
        <v>1</v>
      </c>
      <c r="R59" s="26">
        <f t="shared" si="13"/>
        <v>0</v>
      </c>
      <c r="S59" s="26">
        <f t="shared" si="14"/>
        <v>0</v>
      </c>
      <c r="T59" s="26">
        <f t="shared" si="15"/>
        <v>0</v>
      </c>
    </row>
    <row r="60" spans="1:20" x14ac:dyDescent="0.3">
      <c r="A60" s="25">
        <v>58</v>
      </c>
      <c r="B60" s="26">
        <v>0</v>
      </c>
      <c r="C60" s="26">
        <v>1</v>
      </c>
      <c r="D60" s="26">
        <v>0</v>
      </c>
      <c r="E60" s="26">
        <v>1</v>
      </c>
      <c r="F60" s="26">
        <v>0</v>
      </c>
      <c r="N60" s="26">
        <v>34</v>
      </c>
      <c r="O60" s="26">
        <v>13</v>
      </c>
      <c r="P60" s="26">
        <f t="shared" si="11"/>
        <v>1</v>
      </c>
      <c r="Q60" s="26">
        <f t="shared" si="12"/>
        <v>0</v>
      </c>
      <c r="R60" s="26">
        <f t="shared" si="13"/>
        <v>1</v>
      </c>
      <c r="S60" s="26">
        <f t="shared" si="14"/>
        <v>0</v>
      </c>
      <c r="T60" s="26">
        <f t="shared" si="15"/>
        <v>0</v>
      </c>
    </row>
    <row r="61" spans="1:20" x14ac:dyDescent="0.3">
      <c r="A61" s="25">
        <v>59</v>
      </c>
      <c r="B61" s="26">
        <v>0</v>
      </c>
      <c r="C61" s="26">
        <v>1</v>
      </c>
      <c r="D61" s="26">
        <v>0</v>
      </c>
      <c r="E61" s="26">
        <v>0</v>
      </c>
      <c r="F61" s="26">
        <v>1</v>
      </c>
      <c r="N61" s="26">
        <v>61</v>
      </c>
      <c r="O61" s="26">
        <v>13</v>
      </c>
      <c r="P61" s="26">
        <f t="shared" si="11"/>
        <v>0</v>
      </c>
      <c r="Q61" s="26">
        <f t="shared" si="12"/>
        <v>0</v>
      </c>
      <c r="R61" s="26">
        <f t="shared" si="13"/>
        <v>0</v>
      </c>
      <c r="S61" s="26">
        <f t="shared" si="14"/>
        <v>1</v>
      </c>
      <c r="T61" s="26">
        <f t="shared" si="15"/>
        <v>0</v>
      </c>
    </row>
    <row r="62" spans="1:20" x14ac:dyDescent="0.3">
      <c r="A62" s="25">
        <v>60</v>
      </c>
      <c r="B62" s="26">
        <v>1</v>
      </c>
      <c r="C62" s="26">
        <v>0</v>
      </c>
      <c r="D62" s="26">
        <v>1</v>
      </c>
      <c r="E62" s="26">
        <v>0</v>
      </c>
      <c r="F62" s="26">
        <v>0</v>
      </c>
      <c r="N62" s="26">
        <v>54</v>
      </c>
      <c r="O62" s="26">
        <f>O57+1</f>
        <v>13</v>
      </c>
      <c r="P62" s="26">
        <f t="shared" si="11"/>
        <v>0</v>
      </c>
      <c r="Q62" s="26">
        <f t="shared" si="12"/>
        <v>0</v>
      </c>
      <c r="R62" s="26">
        <f t="shared" si="13"/>
        <v>0</v>
      </c>
      <c r="S62" s="26">
        <f t="shared" si="14"/>
        <v>0</v>
      </c>
      <c r="T62" s="26">
        <f t="shared" si="15"/>
        <v>1</v>
      </c>
    </row>
    <row r="63" spans="1:20" x14ac:dyDescent="0.3">
      <c r="A63" s="25">
        <v>61</v>
      </c>
      <c r="B63" s="26">
        <v>0</v>
      </c>
      <c r="C63" s="26">
        <v>0</v>
      </c>
      <c r="D63" s="26">
        <v>0</v>
      </c>
      <c r="E63" s="26">
        <v>1</v>
      </c>
      <c r="F63" s="26">
        <v>0</v>
      </c>
      <c r="N63" s="26">
        <v>48</v>
      </c>
      <c r="O63" s="26">
        <f>O58+1</f>
        <v>13</v>
      </c>
      <c r="P63" s="26">
        <f t="shared" si="11"/>
        <v>0</v>
      </c>
      <c r="Q63" s="26">
        <f t="shared" si="12"/>
        <v>1</v>
      </c>
      <c r="R63" s="26">
        <f t="shared" si="13"/>
        <v>0</v>
      </c>
      <c r="S63" s="26">
        <f t="shared" si="14"/>
        <v>0</v>
      </c>
      <c r="T63" s="26">
        <f t="shared" si="15"/>
        <v>0</v>
      </c>
    </row>
    <row r="64" spans="1:20" x14ac:dyDescent="0.3">
      <c r="A64" s="25">
        <v>62</v>
      </c>
      <c r="B64" s="26">
        <v>1</v>
      </c>
      <c r="C64" s="26">
        <v>0</v>
      </c>
      <c r="D64" s="26">
        <v>1</v>
      </c>
      <c r="E64" s="26">
        <v>0</v>
      </c>
      <c r="F64" s="26">
        <v>1</v>
      </c>
      <c r="N64" s="26">
        <v>59</v>
      </c>
      <c r="O64" s="26">
        <v>14</v>
      </c>
      <c r="P64" s="26">
        <f t="shared" si="11"/>
        <v>0</v>
      </c>
      <c r="Q64" s="26">
        <f t="shared" si="12"/>
        <v>1</v>
      </c>
      <c r="R64" s="26">
        <f t="shared" si="13"/>
        <v>0</v>
      </c>
      <c r="S64" s="26">
        <f t="shared" si="14"/>
        <v>0</v>
      </c>
      <c r="T64" s="26">
        <f t="shared" si="15"/>
        <v>1</v>
      </c>
    </row>
    <row r="65" spans="1:20" x14ac:dyDescent="0.3">
      <c r="A65" s="25">
        <v>63</v>
      </c>
      <c r="B65" s="26">
        <v>0</v>
      </c>
      <c r="C65" s="26">
        <v>0</v>
      </c>
      <c r="D65" s="26">
        <v>0</v>
      </c>
      <c r="E65" s="26">
        <v>0</v>
      </c>
      <c r="F65" s="26">
        <v>1</v>
      </c>
      <c r="N65" s="26">
        <v>58</v>
      </c>
      <c r="O65" s="26">
        <f>O60+1</f>
        <v>14</v>
      </c>
      <c r="P65" s="26">
        <f t="shared" si="11"/>
        <v>0</v>
      </c>
      <c r="Q65" s="26">
        <f t="shared" si="12"/>
        <v>1</v>
      </c>
      <c r="R65" s="26">
        <f t="shared" si="13"/>
        <v>0</v>
      </c>
      <c r="S65" s="26">
        <f t="shared" si="14"/>
        <v>1</v>
      </c>
      <c r="T65" s="26">
        <f t="shared" si="15"/>
        <v>0</v>
      </c>
    </row>
    <row r="66" spans="1:20" x14ac:dyDescent="0.3">
      <c r="A66" s="25">
        <v>64</v>
      </c>
      <c r="B66" s="26">
        <v>0</v>
      </c>
      <c r="C66" s="26">
        <v>1</v>
      </c>
      <c r="D66" s="26">
        <v>0</v>
      </c>
      <c r="E66" s="26">
        <v>0</v>
      </c>
      <c r="F66" s="26">
        <v>0</v>
      </c>
      <c r="N66" s="26">
        <v>65</v>
      </c>
      <c r="O66" s="26">
        <f>O61+1</f>
        <v>14</v>
      </c>
      <c r="P66" s="26">
        <f t="shared" si="11"/>
        <v>0</v>
      </c>
      <c r="Q66" s="26">
        <f t="shared" si="12"/>
        <v>0</v>
      </c>
      <c r="R66" s="26">
        <f t="shared" si="13"/>
        <v>0</v>
      </c>
      <c r="S66" s="26">
        <f t="shared" si="14"/>
        <v>0</v>
      </c>
      <c r="T66" s="26">
        <f t="shared" si="15"/>
        <v>0</v>
      </c>
    </row>
    <row r="67" spans="1:20" x14ac:dyDescent="0.3">
      <c r="A67" s="25">
        <v>65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N67" s="26">
        <v>62</v>
      </c>
      <c r="O67" s="26">
        <f>O62+1</f>
        <v>14</v>
      </c>
      <c r="P67" s="26">
        <f t="shared" si="11"/>
        <v>1</v>
      </c>
      <c r="Q67" s="26">
        <f t="shared" si="12"/>
        <v>0</v>
      </c>
      <c r="R67" s="26">
        <f t="shared" si="13"/>
        <v>1</v>
      </c>
      <c r="S67" s="26">
        <f t="shared" si="14"/>
        <v>0</v>
      </c>
      <c r="T67" s="26">
        <f t="shared" si="15"/>
        <v>1</v>
      </c>
    </row>
  </sheetData>
  <conditionalFormatting sqref="I3:M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7.25</vt:lpstr>
      <vt:lpstr>7.53</vt:lpstr>
      <vt:lpstr>7.70</vt:lpstr>
      <vt:lpstr>8.26</vt:lpstr>
      <vt:lpstr>8.40</vt:lpstr>
      <vt:lpstr>Case 8.1</vt:lpstr>
      <vt:lpstr>Assignments</vt:lpstr>
      <vt:lpstr>Include_service_center</vt:lpstr>
      <vt:lpstr>Location</vt:lpstr>
      <vt:lpstr>Logical_capacity</vt:lpstr>
      <vt:lpstr>Max_centers</vt:lpstr>
      <vt:lpstr>Number_serviced_by</vt:lpstr>
      <vt:lpstr>'7.25'!Print_Area</vt:lpstr>
      <vt:lpstr>'8.40'!Print_Area</vt:lpstr>
      <vt:lpstr>'Case 8.1'!RawStuData</vt:lpstr>
      <vt:lpstr>ref_five</vt:lpstr>
      <vt:lpstr>ref_four</vt:lpstr>
      <vt:lpstr>Service_centers</vt:lpstr>
      <vt:lpstr>Total</vt:lpstr>
      <vt:lpstr>Total_assignments</vt:lpstr>
      <vt:lpstr>Total_distance</vt:lpstr>
      <vt:lpstr>TotDistance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Courtney</dc:creator>
  <cp:lastModifiedBy>Thomas Courtney</cp:lastModifiedBy>
  <cp:lastPrinted>2002-11-06T16:11:13Z</cp:lastPrinted>
  <dcterms:created xsi:type="dcterms:W3CDTF">1999-05-07T15:17:44Z</dcterms:created>
  <dcterms:modified xsi:type="dcterms:W3CDTF">2020-12-16T23:18:58Z</dcterms:modified>
</cp:coreProperties>
</file>