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d594dcd0c8d27b/Documents/Optimization and Heuristics/M3/"/>
    </mc:Choice>
  </mc:AlternateContent>
  <xr:revisionPtr revIDLastSave="0" documentId="8_{921E553D-5F28-4C35-A2A1-91F35EF0D904}" xr6:coauthVersionLast="45" xr6:coauthVersionMax="45" xr10:uidLastSave="{00000000-0000-0000-0000-000000000000}"/>
  <bookViews>
    <workbookView xWindow="5148" yWindow="3312" windowWidth="17280" windowHeight="8976" activeTab="4" xr2:uid="{FDBECA01-B0F1-4A46-AD69-D832E55B2EC1}"/>
  </bookViews>
  <sheets>
    <sheet name="1" sheetId="2" r:id="rId1"/>
    <sheet name="Sensitivity Report 1" sheetId="7" r:id="rId2"/>
    <sheet name="2" sheetId="1" r:id="rId3"/>
    <sheet name="3" sheetId="3" r:id="rId4"/>
    <sheet name="4" sheetId="6" r:id="rId5"/>
  </sheets>
  <definedNames>
    <definedName name="Available">'4'!$F$13:$F$14</definedName>
    <definedName name="Barrels_sold">'4'!$B$15:$C$15</definedName>
    <definedName name="Blending_plan">'4'!$B$13:$C$14</definedName>
    <definedName name="Demand">'2'!$B$3:$B$8</definedName>
    <definedName name="InvCost">'2'!$I$9</definedName>
    <definedName name="Inventory">'2'!$I$3:$I$8</definedName>
    <definedName name="Leftover">'4'!$G$13:$G$14</definedName>
    <definedName name="LifeguardsRequired">'1'!$E$4:$E$10</definedName>
    <definedName name="LifeguardsWorking">'1'!$G$4:$G$10</definedName>
    <definedName name="OpenSolver_ChosenSolver" localSheetId="0" hidden="1">CBC</definedName>
    <definedName name="OpenSolver_DualsNewSheet" localSheetId="0" hidden="1">0</definedName>
    <definedName name="OpenSolver_UpdateSensitivity" localSheetId="0" hidden="1">1</definedName>
    <definedName name="OTCapacity">'2'!$F$3:$F$8</definedName>
    <definedName name="OTProd">'2'!$E$3:$E$8</definedName>
    <definedName name="OTUnitCost">'2'!$E$9</definedName>
    <definedName name="Quality_obtained">'4'!$B$19:$C$19</definedName>
    <definedName name="Quality_required">'4'!$B$21:$C$21</definedName>
    <definedName name="RegCapacity">'2'!$E$3:$E$8</definedName>
    <definedName name="RegProd">'2'!$C$3:$C$8</definedName>
    <definedName name="RegUnitCost">'2'!$C$9</definedName>
    <definedName name="shiftplan">'1'!$F$4:$F$10</definedName>
    <definedName name="solver_adj" localSheetId="0" hidden="1">'1'!$F$4:$F$10</definedName>
    <definedName name="solver_adj" localSheetId="2" hidden="1">'2'!$C$3:$C$8,'2'!$E$3:$E$8</definedName>
    <definedName name="solver_adj" localSheetId="3" hidden="1">'3'!$D$6:$D$13</definedName>
    <definedName name="solver_adj" localSheetId="4" hidden="1">'4'!$B$13:$C$14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'1'!$G$4:$G$10</definedName>
    <definedName name="solver_lhs1" localSheetId="2" hidden="1">'2'!$H$3:$H$8</definedName>
    <definedName name="solver_lhs1" localSheetId="3" hidden="1">'3'!$D$17</definedName>
    <definedName name="solver_lhs1" localSheetId="4" hidden="1">'4'!$B$19:$C$19</definedName>
    <definedName name="solver_lhs2" localSheetId="0" hidden="1">'1'!$F$4:$F$10</definedName>
    <definedName name="solver_lhs2" localSheetId="2" hidden="1">'2'!$E$3:$E$8</definedName>
    <definedName name="solver_lhs2" localSheetId="3" hidden="1">'3'!$D$18</definedName>
    <definedName name="solver_lhs2" localSheetId="4" hidden="1">'4'!$D$13:$D$14</definedName>
    <definedName name="solver_lhs3" localSheetId="0" hidden="1">'1'!$F$4:$F$10</definedName>
    <definedName name="solver_lhs3" localSheetId="2" hidden="1">'2'!$C$3:$C$8</definedName>
    <definedName name="solver_lhs3" localSheetId="3" hidden="1">'3'!$D$19</definedName>
    <definedName name="solver_lhs3" localSheetId="4" hidden="1">'4'!$D$13:$D$14</definedName>
    <definedName name="solver_lhs4" localSheetId="3" hidden="1">'3'!$D$2</definedName>
    <definedName name="solver_lhs4" localSheetId="4" hidden="1">'4'!$E$19:$F$19</definedName>
    <definedName name="solver_lhs5" localSheetId="3" hidden="1">'3'!$D$20</definedName>
    <definedName name="solver_lhs5" localSheetId="4" hidden="1">'4'!$B$19:$C$19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2" hidden="1">3</definedName>
    <definedName name="solver_num" localSheetId="3" hidden="1">5</definedName>
    <definedName name="solver_num" localSheetId="4" hidden="1">2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'1'!$F$11</definedName>
    <definedName name="solver_opt" localSheetId="2" hidden="1">'2'!$D$12</definedName>
    <definedName name="solver_opt" localSheetId="3" hidden="1">'3'!$G$15</definedName>
    <definedName name="solver_opt" localSheetId="4" hidden="1">'4'!$B$24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2" localSheetId="0" hidden="1">4</definedName>
    <definedName name="solver_rel2" localSheetId="2" hidden="1">1</definedName>
    <definedName name="solver_rel2" localSheetId="3" hidden="1">3</definedName>
    <definedName name="solver_rel2" localSheetId="4" hidden="1">1</definedName>
    <definedName name="solver_rel3" localSheetId="0" hidden="1">4</definedName>
    <definedName name="solver_rel3" localSheetId="2" hidden="1">1</definedName>
    <definedName name="solver_rel3" localSheetId="3" hidden="1">3</definedName>
    <definedName name="solver_rel3" localSheetId="4" hidden="1">1</definedName>
    <definedName name="solver_rel4" localSheetId="3" hidden="1">2</definedName>
    <definedName name="solver_rel4" localSheetId="4" hidden="1">3</definedName>
    <definedName name="solver_rel5" localSheetId="3" hidden="1">1</definedName>
    <definedName name="solver_rel5" localSheetId="4" hidden="1">3</definedName>
    <definedName name="solver_rhs1" localSheetId="0" hidden="1">LifeguardsRequired</definedName>
    <definedName name="solver_rhs1" localSheetId="2" hidden="1">Demand</definedName>
    <definedName name="solver_rhs1" localSheetId="3" hidden="1">'3'!$F$17</definedName>
    <definedName name="solver_rhs1" localSheetId="4" hidden="1">Quality_required</definedName>
    <definedName name="solver_rhs2" localSheetId="0" hidden="1">integer</definedName>
    <definedName name="solver_rhs2" localSheetId="2" hidden="1">OTCapacity</definedName>
    <definedName name="solver_rhs2" localSheetId="3" hidden="1">'3'!$F$18</definedName>
    <definedName name="solver_rhs2" localSheetId="4" hidden="1">Available</definedName>
    <definedName name="solver_rhs3" localSheetId="0" hidden="1">integer</definedName>
    <definedName name="solver_rhs3" localSheetId="2" hidden="1">'2'!$D$3:$D$8</definedName>
    <definedName name="solver_rhs3" localSheetId="3" hidden="1">'3'!$F$19</definedName>
    <definedName name="solver_rhs3" localSheetId="4" hidden="1">Available</definedName>
    <definedName name="solver_rhs4" localSheetId="3" hidden="1">'3'!$D$15</definedName>
    <definedName name="solver_rhs4" localSheetId="4" hidden="1">'4'!$E$21:$F$21</definedName>
    <definedName name="solver_rhs5" localSheetId="3" hidden="1">'3'!$F$20</definedName>
    <definedName name="solver_rhs5" localSheetId="4" hidden="1">Quality_required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1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Total_revenue">'4'!$B$24</definedName>
    <definedName name="TotalCost">'2'!$D$12</definedName>
    <definedName name="Used">'4'!$D$13:$D$14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H3" i="1" s="1"/>
  <c r="F19" i="6"/>
  <c r="C19" i="6"/>
  <c r="B19" i="6"/>
  <c r="D13" i="6" l="1"/>
  <c r="B15" i="6"/>
  <c r="E19" i="6" l="1"/>
  <c r="B21" i="6"/>
  <c r="G13" i="6" l="1"/>
  <c r="D14" i="6"/>
  <c r="G14" i="6" s="1"/>
  <c r="C15" i="6"/>
  <c r="B24" i="6" l="1"/>
  <c r="C21" i="6"/>
  <c r="D19" i="3"/>
  <c r="D20" i="3"/>
  <c r="F20" i="3" l="1"/>
  <c r="F19" i="3"/>
  <c r="D18" i="3"/>
  <c r="F18" i="3"/>
  <c r="D17" i="3"/>
  <c r="F17" i="3"/>
  <c r="G15" i="3"/>
  <c r="D15" i="3"/>
  <c r="G6" i="2" l="1"/>
  <c r="G5" i="2"/>
  <c r="G4" i="2"/>
  <c r="G10" i="2"/>
  <c r="G9" i="2"/>
  <c r="G8" i="2"/>
  <c r="G7" i="2"/>
  <c r="F11" i="2"/>
  <c r="E5" i="2"/>
  <c r="E6" i="2"/>
  <c r="E7" i="2"/>
  <c r="E8" i="2"/>
  <c r="E9" i="2"/>
  <c r="E10" i="2"/>
  <c r="E4" i="2"/>
  <c r="G5" i="1"/>
  <c r="G6" i="1"/>
  <c r="G7" i="1"/>
  <c r="G8" i="1"/>
  <c r="I3" i="1"/>
  <c r="H4" i="1" s="1"/>
  <c r="I4" i="1" l="1"/>
  <c r="H5" i="1" s="1"/>
  <c r="I5" i="1" s="1"/>
  <c r="H6" i="1" s="1"/>
  <c r="I6" i="1" s="1"/>
  <c r="H7" i="1" s="1"/>
  <c r="I7" i="1" s="1"/>
  <c r="H8" i="1" s="1"/>
  <c r="I8" i="1" s="1"/>
  <c r="D12" i="1" l="1"/>
</calcChain>
</file>

<file path=xl/sharedStrings.xml><?xml version="1.0" encoding="utf-8"?>
<sst xmlns="http://schemas.openxmlformats.org/spreadsheetml/2006/main" count="172" uniqueCount="114">
  <si>
    <t>Week</t>
  </si>
  <si>
    <t>Demand</t>
  </si>
  <si>
    <t>Regular</t>
  </si>
  <si>
    <t>Production</t>
  </si>
  <si>
    <t>Capacity</t>
  </si>
  <si>
    <t>Overtime</t>
  </si>
  <si>
    <t>Total</t>
  </si>
  <si>
    <t xml:space="preserve">Computers </t>
  </si>
  <si>
    <t>Available</t>
  </si>
  <si>
    <t>Inventory</t>
  </si>
  <si>
    <t>RegCost</t>
  </si>
  <si>
    <t>OTCost</t>
  </si>
  <si>
    <t>InvCost</t>
  </si>
  <si>
    <t>Total Cost</t>
  </si>
  <si>
    <t xml:space="preserve">Sun </t>
  </si>
  <si>
    <t>Mon</t>
  </si>
  <si>
    <t>Tue</t>
  </si>
  <si>
    <t>Wed</t>
  </si>
  <si>
    <t>Thu</t>
  </si>
  <si>
    <t>Fri</t>
  </si>
  <si>
    <t>Sat</t>
  </si>
  <si>
    <t>Attendance</t>
  </si>
  <si>
    <t>Lifeguards</t>
  </si>
  <si>
    <t>Lifeguards Required</t>
  </si>
  <si>
    <t>Begin Shift</t>
  </si>
  <si>
    <t>Investment</t>
  </si>
  <si>
    <t>Exp. Return</t>
  </si>
  <si>
    <t xml:space="preserve">Jones' Rating </t>
  </si>
  <si>
    <t>Liquidity Analysis</t>
  </si>
  <si>
    <t>Risk Factor</t>
  </si>
  <si>
    <t>Savings Account</t>
  </si>
  <si>
    <t>Cert. of Deposit</t>
  </si>
  <si>
    <t>Atlantic Lighting</t>
  </si>
  <si>
    <t>Arkansas REIT</t>
  </si>
  <si>
    <t>Bedrock Insurance annuity</t>
  </si>
  <si>
    <t>Nocal Mining Bond</t>
  </si>
  <si>
    <t>Minicomp Systems</t>
  </si>
  <si>
    <t>Antony Hotels</t>
  </si>
  <si>
    <t>A</t>
  </si>
  <si>
    <t>B</t>
  </si>
  <si>
    <t>B+</t>
  </si>
  <si>
    <t>C</t>
  </si>
  <si>
    <t xml:space="preserve">Immediate </t>
  </si>
  <si>
    <t>5-year</t>
  </si>
  <si>
    <t>1-year</t>
  </si>
  <si>
    <t>Porfolio Amount</t>
  </si>
  <si>
    <t>AMOUNT</t>
  </si>
  <si>
    <t>Total Investment</t>
  </si>
  <si>
    <t>Total Risk</t>
  </si>
  <si>
    <t>Expected Return</t>
  </si>
  <si>
    <t>&gt;=</t>
  </si>
  <si>
    <t>A Rated Investments</t>
  </si>
  <si>
    <t>Liquid</t>
  </si>
  <si>
    <t>&lt;=</t>
  </si>
  <si>
    <t>Savings and CD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</si>
  <si>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</si>
  <si>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</si>
  <si>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</si>
  <si>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</si>
  <si>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</si>
  <si>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</si>
  <si>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</si>
  <si>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</si>
  <si>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</si>
  <si>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</si>
  <si>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</si>
  <si>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</si>
  <si>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</si>
  <si>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</si>
  <si>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</si>
  <si>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</si>
  <si>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</si>
  <si>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</si>
  <si>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Oil Blending model</t>
  </si>
  <si>
    <t xml:space="preserve">Properties of crude oil inputs </t>
  </si>
  <si>
    <t>Value per barrel</t>
  </si>
  <si>
    <t>Quality level</t>
  </si>
  <si>
    <t>Crude oil 1</t>
  </si>
  <si>
    <t>Crude oil 2</t>
  </si>
  <si>
    <t>Properties of outputs</t>
  </si>
  <si>
    <t>Gasoline</t>
  </si>
  <si>
    <t>Heating oil</t>
  </si>
  <si>
    <t>Selling price per barrel</t>
  </si>
  <si>
    <t>Required quality level</t>
  </si>
  <si>
    <t>Blending plan (barrels of crudes in each product)</t>
  </si>
  <si>
    <t>Barrels sold</t>
  </si>
  <si>
    <t>used</t>
  </si>
  <si>
    <t>Leftover</t>
  </si>
  <si>
    <t>Quality constraints with cleared denominators</t>
  </si>
  <si>
    <t>Quality obtained</t>
  </si>
  <si>
    <t>Quality required</t>
  </si>
  <si>
    <t>Quality constraints in "intuitive" form</t>
  </si>
  <si>
    <t>Objective to maximize</t>
  </si>
  <si>
    <t>Total Revenue</t>
  </si>
  <si>
    <t>Worksheet: [Courtney-m3_11_11.xlsx]2</t>
  </si>
  <si>
    <t>Report Created: 11/14/2020 11:29:14 AM</t>
  </si>
  <si>
    <t>$C$3</t>
  </si>
  <si>
    <t>$C$4</t>
  </si>
  <si>
    <t>$C$5</t>
  </si>
  <si>
    <t>$C$6</t>
  </si>
  <si>
    <t>$C$7</t>
  </si>
  <si>
    <t>$C$8</t>
  </si>
  <si>
    <t>$E$3</t>
  </si>
  <si>
    <t>$E$4</t>
  </si>
  <si>
    <t>$E$5</t>
  </si>
  <si>
    <t>$E$6</t>
  </si>
  <si>
    <t>$E$7</t>
  </si>
  <si>
    <t>$E$8</t>
  </si>
  <si>
    <t>$H$3</t>
  </si>
  <si>
    <t>$H$4</t>
  </si>
  <si>
    <t>$H$5</t>
  </si>
  <si>
    <t>$H$6</t>
  </si>
  <si>
    <t>$H$7</t>
  </si>
  <si>
    <t>$H$8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</si>
</sst>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4" fillId="4" borderId="10" applyNumberFormat="0" applyAlignment="0" applyProtection="0"/>
    <xf numFmtId="0" fontId="5" fillId="5" borderId="10" applyNumberFormat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1" fillId="0" borderId="4" xfId="0" applyFont="1" applyBorder="1"/>
    <xf numFmtId="10" fontId="0" fillId="6" borderId="1" xfId="1" applyNumberFormat="1" applyFont="1" applyFill="1" applyBorder="1"/>
    <xf numFmtId="9" fontId="0" fillId="6" borderId="1" xfId="1" applyFont="1" applyFill="1" applyBorder="1"/>
    <xf numFmtId="164" fontId="0" fillId="6" borderId="1" xfId="1" applyNumberFormat="1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  <xf numFmtId="164" fontId="5" fillId="5" borderId="10" xfId="3" applyNumberFormat="1"/>
    <xf numFmtId="0" fontId="5" fillId="5" borderId="10" xfId="3"/>
    <xf numFmtId="0" fontId="4" fillId="4" borderId="10" xfId="2"/>
    <xf numFmtId="164" fontId="4" fillId="4" borderId="10" xfId="2" applyNumberFormat="1"/>
    <xf numFmtId="0" fontId="0" fillId="0" borderId="13" xfId="0" applyFill="1" applyBorder="1" applyAlignment="1"/>
    <xf numFmtId="0" fontId="0" fillId="0" borderId="14" xfId="0" applyFill="1" applyBorder="1" applyAlignment="1"/>
    <xf numFmtId="164" fontId="3" fillId="8" borderId="0" xfId="5" applyNumberFormat="1" applyAlignment="1">
      <alignment horizontal="center"/>
    </xf>
    <xf numFmtId="0" fontId="3" fillId="8" borderId="0" xfId="5" applyAlignment="1">
      <alignment horizontal="center"/>
    </xf>
    <xf numFmtId="164" fontId="0" fillId="0" borderId="0" xfId="0" applyNumberFormat="1" applyAlignment="1">
      <alignment horizontal="center"/>
    </xf>
    <xf numFmtId="0" fontId="3" fillId="7" borderId="0" xfId="4" applyAlignment="1">
      <alignment horizontal="center"/>
    </xf>
    <xf numFmtId="164" fontId="5" fillId="5" borderId="10" xfId="3" applyNumberFormat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</cellXfs>
  <cellStyles count="6">
    <cellStyle name="40% - Accent1" xfId="4" builtinId="31"/>
    <cellStyle name="60% - Accent3" xfId="5" builtinId="40"/>
    <cellStyle name="Calculation" xfId="3" builtinId="22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166688</xdr:colOff>
      <xdr:row>5</xdr:row>
      <xdr:rowOff>168275</xdr:rowOff>
    </xdr:from>
    <xdr:to>
      <xdr:col>5</xdr:col>
      <xdr:colOff>547688</xdr:colOff>
      <xdr:row>7</xdr:row>
      <xdr:rowOff>60325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463DA311-E6C8-4BD2-B9A2-93A8C74E2B69}"/>
            </a:ext>
          </a:extLst>
        </xdr:cNvPr>
        <xdr:cNvSpPr/>
      </xdr:nvSpPr>
      <xdr:spPr>
        <a:xfrm>
          <a:off x="4052888" y="10826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1BDB-FF8E-42D3-89A1-C8DC6ED63A64}">
  <dimension ref="C3:G11"/>
  <sheetViews>
    <sheetView workbookViewId="0">
      <selection activeCell="F11" sqref="F11"/>
    </sheetView>
  </sheetViews>
  <sheetFormatPr defaultRowHeight="14.4" x14ac:dyDescent="0.3"/>
  <cols>
    <col min="4" max="4" width="11" bestFit="1" customWidth="1"/>
    <col min="5" max="5" width="18.44140625" bestFit="1" customWidth="1"/>
    <col min="6" max="6" width="10.21875" bestFit="1" customWidth="1"/>
    <col min="7" max="7" width="9.88671875" bestFit="1" customWidth="1"/>
  </cols>
  <sheetData>
    <row r="3" spans="3:7" ht="15" thickBot="1" x14ac:dyDescent="0.35">
      <c r="D3" t="s">
        <v>21</v>
      </c>
      <c r="E3" t="s">
        <v>23</v>
      </c>
      <c r="F3" t="s">
        <v>24</v>
      </c>
      <c r="G3" t="s">
        <v>22</v>
      </c>
    </row>
    <row r="4" spans="3:7" x14ac:dyDescent="0.3">
      <c r="C4" t="s">
        <v>14</v>
      </c>
      <c r="D4" s="1">
        <v>58</v>
      </c>
      <c r="E4" s="1">
        <f>ROUNDUP(D4/8,0)</f>
        <v>8</v>
      </c>
      <c r="F4" s="10">
        <v>0</v>
      </c>
      <c r="G4" s="13">
        <f>SUM(F4,F7:F10)</f>
        <v>8</v>
      </c>
    </row>
    <row r="5" spans="3:7" x14ac:dyDescent="0.3">
      <c r="C5" t="s">
        <v>15</v>
      </c>
      <c r="D5" s="1">
        <v>42</v>
      </c>
      <c r="E5" s="1">
        <f t="shared" ref="E5:E10" si="0">ROUNDUP(D5/8,0)</f>
        <v>6</v>
      </c>
      <c r="F5" s="11">
        <v>0</v>
      </c>
      <c r="G5" s="13">
        <f>SUM(F4:F5,F8:F10)</f>
        <v>6</v>
      </c>
    </row>
    <row r="6" spans="3:7" x14ac:dyDescent="0.3">
      <c r="C6" t="s">
        <v>16</v>
      </c>
      <c r="D6" s="1">
        <v>35</v>
      </c>
      <c r="E6" s="1">
        <f t="shared" si="0"/>
        <v>5</v>
      </c>
      <c r="F6" s="11">
        <v>2</v>
      </c>
      <c r="G6" s="13">
        <f>SUM(F4:F6,F9:F10)</f>
        <v>5</v>
      </c>
    </row>
    <row r="7" spans="3:7" x14ac:dyDescent="0.3">
      <c r="C7" t="s">
        <v>17</v>
      </c>
      <c r="D7" s="1">
        <v>25</v>
      </c>
      <c r="E7" s="1">
        <f t="shared" si="0"/>
        <v>4</v>
      </c>
      <c r="F7" s="11">
        <v>2</v>
      </c>
      <c r="G7" s="13">
        <f>SUM(F4:F7,F10)</f>
        <v>4</v>
      </c>
    </row>
    <row r="8" spans="3:7" x14ac:dyDescent="0.3">
      <c r="C8" t="s">
        <v>18</v>
      </c>
      <c r="D8" s="1">
        <v>44</v>
      </c>
      <c r="E8" s="1">
        <f t="shared" si="0"/>
        <v>6</v>
      </c>
      <c r="F8" s="11">
        <v>3</v>
      </c>
      <c r="G8" s="13">
        <f>SUM(F4:F8)</f>
        <v>7</v>
      </c>
    </row>
    <row r="9" spans="3:7" x14ac:dyDescent="0.3">
      <c r="C9" t="s">
        <v>19</v>
      </c>
      <c r="D9" s="1">
        <v>51</v>
      </c>
      <c r="E9" s="1">
        <f t="shared" si="0"/>
        <v>7</v>
      </c>
      <c r="F9" s="11">
        <v>3</v>
      </c>
      <c r="G9" s="13">
        <f>SUM(F5:F9)</f>
        <v>10</v>
      </c>
    </row>
    <row r="10" spans="3:7" ht="15" thickBot="1" x14ac:dyDescent="0.35">
      <c r="C10" t="s">
        <v>20</v>
      </c>
      <c r="D10" s="1">
        <v>68</v>
      </c>
      <c r="E10" s="1">
        <f t="shared" si="0"/>
        <v>9</v>
      </c>
      <c r="F10" s="12">
        <v>0</v>
      </c>
      <c r="G10" s="13">
        <f>SUM(F6:F10)</f>
        <v>10</v>
      </c>
    </row>
    <row r="11" spans="3:7" ht="15" thickBot="1" x14ac:dyDescent="0.35">
      <c r="D11" s="1"/>
      <c r="E11" s="1"/>
      <c r="F11" s="14">
        <f>SUM(F4:F10)</f>
        <v>10</v>
      </c>
      <c r="G11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9892-7309-42F6-B6F5-6944102CD07C}">
  <dimension ref="A1:H30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9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4" t="s">
        <v>55</v>
      </c>
    </row>
    <row r="2" spans="1:8" x14ac:dyDescent="0.3">
      <c r="A2" s="4" t="s">
        <v>94</v>
      </c>
    </row>
    <row r="3" spans="1:8" x14ac:dyDescent="0.3">
      <c r="A3" s="4" t="s">
        <v>95</v>
      </c>
    </row>
    <row r="6" spans="1:8" ht="15" thickBot="1" x14ac:dyDescent="0.35">
      <c r="A6" t="s">
        <v>56</v>
      </c>
    </row>
    <row r="7" spans="1:8" x14ac:dyDescent="0.3">
      <c r="B7" s="35"/>
      <c r="C7" s="35"/>
      <c r="D7" s="35" t="s">
        <v>59</v>
      </c>
      <c r="E7" s="35" t="s">
        <v>61</v>
      </c>
      <c r="F7" s="35" t="s">
        <v>63</v>
      </c>
      <c r="G7" s="35" t="s">
        <v>65</v>
      </c>
      <c r="H7" s="35" t="s">
        <v>65</v>
      </c>
    </row>
    <row r="8" spans="1:8" ht="15" thickBot="1" x14ac:dyDescent="0.35">
      <c r="B8" s="36" t="s">
        <v>57</v>
      </c>
      <c r="C8" s="36" t="s">
        <v>58</v>
      </c>
      <c r="D8" s="36" t="s">
        <v>60</v>
      </c>
      <c r="E8" s="36" t="s">
        <v>62</v>
      </c>
      <c r="F8" s="36" t="s">
        <v>64</v>
      </c>
      <c r="G8" s="36" t="s">
        <v>66</v>
      </c>
      <c r="H8" s="36" t="s">
        <v>67</v>
      </c>
    </row>
    <row r="9" spans="1:8" x14ac:dyDescent="0.3">
      <c r="B9" s="28" t="s">
        <v>96</v>
      </c>
      <c r="C9" s="28" t="s">
        <v>3</v>
      </c>
      <c r="D9" s="28">
        <v>160</v>
      </c>
      <c r="E9" s="28">
        <v>-50</v>
      </c>
      <c r="F9" s="28">
        <v>240</v>
      </c>
      <c r="G9" s="28">
        <v>50</v>
      </c>
      <c r="H9" s="28">
        <v>1E+30</v>
      </c>
    </row>
    <row r="10" spans="1:8" x14ac:dyDescent="0.3">
      <c r="B10" s="28" t="s">
        <v>97</v>
      </c>
      <c r="C10" s="28" t="s">
        <v>3</v>
      </c>
      <c r="D10" s="28">
        <v>160</v>
      </c>
      <c r="E10" s="28">
        <v>-60</v>
      </c>
      <c r="F10" s="28">
        <v>230</v>
      </c>
      <c r="G10" s="28">
        <v>60</v>
      </c>
      <c r="H10" s="28">
        <v>1E+30</v>
      </c>
    </row>
    <row r="11" spans="1:8" x14ac:dyDescent="0.3">
      <c r="B11" s="28" t="s">
        <v>98</v>
      </c>
      <c r="C11" s="28" t="s">
        <v>3</v>
      </c>
      <c r="D11" s="28">
        <v>160</v>
      </c>
      <c r="E11" s="28">
        <v>-70</v>
      </c>
      <c r="F11" s="28">
        <v>220</v>
      </c>
      <c r="G11" s="28">
        <v>70</v>
      </c>
      <c r="H11" s="28">
        <v>1E+30</v>
      </c>
    </row>
    <row r="12" spans="1:8" x14ac:dyDescent="0.3">
      <c r="B12" s="28" t="s">
        <v>99</v>
      </c>
      <c r="C12" s="28" t="s">
        <v>3</v>
      </c>
      <c r="D12" s="28">
        <v>160</v>
      </c>
      <c r="E12" s="28">
        <v>-70</v>
      </c>
      <c r="F12" s="28">
        <v>210</v>
      </c>
      <c r="G12" s="28">
        <v>70</v>
      </c>
      <c r="H12" s="28">
        <v>1E+30</v>
      </c>
    </row>
    <row r="13" spans="1:8" x14ac:dyDescent="0.3">
      <c r="B13" s="28" t="s">
        <v>100</v>
      </c>
      <c r="C13" s="28" t="s">
        <v>3</v>
      </c>
      <c r="D13" s="28">
        <v>160</v>
      </c>
      <c r="E13" s="28">
        <v>-70</v>
      </c>
      <c r="F13" s="28">
        <v>200</v>
      </c>
      <c r="G13" s="28">
        <v>70</v>
      </c>
      <c r="H13" s="28">
        <v>1E+30</v>
      </c>
    </row>
    <row r="14" spans="1:8" x14ac:dyDescent="0.3">
      <c r="B14" s="28" t="s">
        <v>101</v>
      </c>
      <c r="C14" s="28" t="s">
        <v>3</v>
      </c>
      <c r="D14" s="28">
        <v>160</v>
      </c>
      <c r="E14" s="28">
        <v>-80</v>
      </c>
      <c r="F14" s="28">
        <v>190</v>
      </c>
      <c r="G14" s="28">
        <v>80</v>
      </c>
      <c r="H14" s="28">
        <v>1E+30</v>
      </c>
    </row>
    <row r="15" spans="1:8" x14ac:dyDescent="0.3">
      <c r="B15" s="28" t="s">
        <v>102</v>
      </c>
      <c r="C15" s="28" t="s">
        <v>3</v>
      </c>
      <c r="D15" s="28">
        <v>0</v>
      </c>
      <c r="E15" s="28">
        <v>20</v>
      </c>
      <c r="F15" s="28">
        <v>310</v>
      </c>
      <c r="G15" s="28">
        <v>1E+30</v>
      </c>
      <c r="H15" s="28">
        <v>20</v>
      </c>
    </row>
    <row r="16" spans="1:8" x14ac:dyDescent="0.3">
      <c r="B16" s="28" t="s">
        <v>103</v>
      </c>
      <c r="C16" s="28" t="s">
        <v>3</v>
      </c>
      <c r="D16" s="28">
        <v>0</v>
      </c>
      <c r="E16" s="28">
        <v>10</v>
      </c>
      <c r="F16" s="28">
        <v>300</v>
      </c>
      <c r="G16" s="28">
        <v>1E+30</v>
      </c>
      <c r="H16" s="28">
        <v>10</v>
      </c>
    </row>
    <row r="17" spans="1:8" x14ac:dyDescent="0.3">
      <c r="B17" s="28" t="s">
        <v>104</v>
      </c>
      <c r="C17" s="28" t="s">
        <v>3</v>
      </c>
      <c r="D17" s="28">
        <v>25</v>
      </c>
      <c r="E17" s="28">
        <v>0</v>
      </c>
      <c r="F17" s="28">
        <v>290</v>
      </c>
      <c r="G17" s="28">
        <v>10</v>
      </c>
      <c r="H17" s="28">
        <v>10</v>
      </c>
    </row>
    <row r="18" spans="1:8" x14ac:dyDescent="0.3">
      <c r="B18" s="28" t="s">
        <v>105</v>
      </c>
      <c r="C18" s="28" t="s">
        <v>3</v>
      </c>
      <c r="D18" s="28">
        <v>20</v>
      </c>
      <c r="E18" s="28">
        <v>0</v>
      </c>
      <c r="F18" s="28">
        <v>280</v>
      </c>
      <c r="G18" s="28">
        <v>10</v>
      </c>
      <c r="H18" s="28">
        <v>10</v>
      </c>
    </row>
    <row r="19" spans="1:8" x14ac:dyDescent="0.3">
      <c r="B19" s="28" t="s">
        <v>106</v>
      </c>
      <c r="C19" s="28" t="s">
        <v>3</v>
      </c>
      <c r="D19" s="28">
        <v>30</v>
      </c>
      <c r="E19" s="28">
        <v>0</v>
      </c>
      <c r="F19" s="28">
        <v>270</v>
      </c>
      <c r="G19" s="28">
        <v>10</v>
      </c>
      <c r="H19" s="28">
        <v>10</v>
      </c>
    </row>
    <row r="20" spans="1:8" ht="15" thickBot="1" x14ac:dyDescent="0.35">
      <c r="B20" s="29" t="s">
        <v>107</v>
      </c>
      <c r="C20" s="29" t="s">
        <v>3</v>
      </c>
      <c r="D20" s="29">
        <v>50</v>
      </c>
      <c r="E20" s="29">
        <v>-10</v>
      </c>
      <c r="F20" s="29">
        <v>260</v>
      </c>
      <c r="G20" s="29">
        <v>10</v>
      </c>
      <c r="H20" s="29">
        <v>1E+30</v>
      </c>
    </row>
    <row r="22" spans="1:8" ht="15" thickBot="1" x14ac:dyDescent="0.35">
      <c r="A22" t="s">
        <v>68</v>
      </c>
    </row>
    <row r="23" spans="1:8" x14ac:dyDescent="0.3">
      <c r="B23" s="35"/>
      <c r="C23" s="35"/>
      <c r="D23" s="35" t="s">
        <v>59</v>
      </c>
      <c r="E23" s="35" t="s">
        <v>69</v>
      </c>
      <c r="F23" s="35" t="s">
        <v>71</v>
      </c>
      <c r="G23" s="35" t="s">
        <v>65</v>
      </c>
      <c r="H23" s="35" t="s">
        <v>65</v>
      </c>
    </row>
    <row r="24" spans="1:8" ht="15" thickBot="1" x14ac:dyDescent="0.35">
      <c r="B24" s="36" t="s">
        <v>57</v>
      </c>
      <c r="C24" s="36" t="s">
        <v>58</v>
      </c>
      <c r="D24" s="36" t="s">
        <v>60</v>
      </c>
      <c r="E24" s="36" t="s">
        <v>70</v>
      </c>
      <c r="F24" s="36" t="s">
        <v>72</v>
      </c>
      <c r="G24" s="36" t="s">
        <v>66</v>
      </c>
      <c r="H24" s="36" t="s">
        <v>67</v>
      </c>
    </row>
    <row r="25" spans="1:8" x14ac:dyDescent="0.3">
      <c r="B25" s="28" t="s">
        <v>108</v>
      </c>
      <c r="C25" s="28" t="s">
        <v>8</v>
      </c>
      <c r="D25" s="28">
        <v>160</v>
      </c>
      <c r="E25" s="28">
        <v>0</v>
      </c>
      <c r="F25" s="28">
        <v>105</v>
      </c>
      <c r="G25" s="28">
        <v>55</v>
      </c>
      <c r="H25" s="28">
        <v>1E+30</v>
      </c>
    </row>
    <row r="26" spans="1:8" x14ac:dyDescent="0.3">
      <c r="B26" s="28" t="s">
        <v>109</v>
      </c>
      <c r="C26" s="28" t="s">
        <v>8</v>
      </c>
      <c r="D26" s="28">
        <v>215</v>
      </c>
      <c r="E26" s="28">
        <v>0</v>
      </c>
      <c r="F26" s="28">
        <v>170</v>
      </c>
      <c r="G26" s="28">
        <v>45</v>
      </c>
      <c r="H26" s="28">
        <v>1E+30</v>
      </c>
    </row>
    <row r="27" spans="1:8" x14ac:dyDescent="0.3">
      <c r="B27" s="28" t="s">
        <v>110</v>
      </c>
      <c r="C27" s="28" t="s">
        <v>8</v>
      </c>
      <c r="D27" s="28">
        <v>230</v>
      </c>
      <c r="E27" s="28">
        <v>10</v>
      </c>
      <c r="F27" s="28">
        <v>230</v>
      </c>
      <c r="G27" s="28">
        <v>20</v>
      </c>
      <c r="H27" s="28">
        <v>25</v>
      </c>
    </row>
    <row r="28" spans="1:8" x14ac:dyDescent="0.3">
      <c r="B28" s="28" t="s">
        <v>111</v>
      </c>
      <c r="C28" s="28" t="s">
        <v>8</v>
      </c>
      <c r="D28" s="28">
        <v>180</v>
      </c>
      <c r="E28" s="28">
        <v>10</v>
      </c>
      <c r="F28" s="28">
        <v>180</v>
      </c>
      <c r="G28" s="28">
        <v>30</v>
      </c>
      <c r="H28" s="28">
        <v>20</v>
      </c>
    </row>
    <row r="29" spans="1:8" x14ac:dyDescent="0.3">
      <c r="B29" s="28" t="s">
        <v>112</v>
      </c>
      <c r="C29" s="28" t="s">
        <v>8</v>
      </c>
      <c r="D29" s="28">
        <v>190</v>
      </c>
      <c r="E29" s="28">
        <v>0</v>
      </c>
      <c r="F29" s="28">
        <v>150</v>
      </c>
      <c r="G29" s="28">
        <v>40</v>
      </c>
      <c r="H29" s="28">
        <v>1E+30</v>
      </c>
    </row>
    <row r="30" spans="1:8" ht="15" thickBot="1" x14ac:dyDescent="0.35">
      <c r="B30" s="29" t="s">
        <v>113</v>
      </c>
      <c r="C30" s="29" t="s">
        <v>8</v>
      </c>
      <c r="D30" s="29">
        <v>250</v>
      </c>
      <c r="E30" s="29">
        <v>270</v>
      </c>
      <c r="F30" s="29">
        <v>250</v>
      </c>
      <c r="G30" s="29">
        <v>20</v>
      </c>
      <c r="H30" s="29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4FA4-9843-4488-8B88-5B54AF9799FE}">
  <dimension ref="A1:I12"/>
  <sheetViews>
    <sheetView workbookViewId="0">
      <selection activeCell="H5" sqref="H5"/>
    </sheetView>
  </sheetViews>
  <sheetFormatPr defaultRowHeight="14.4" x14ac:dyDescent="0.3"/>
  <cols>
    <col min="3" max="3" width="10.44140625" bestFit="1" customWidth="1"/>
    <col min="4" max="4" width="11" bestFit="1" customWidth="1"/>
    <col min="5" max="5" width="10.44140625" bestFit="1" customWidth="1"/>
    <col min="7" max="7" width="15.21875" bestFit="1" customWidth="1"/>
    <col min="8" max="8" width="10.77734375" bestFit="1" customWidth="1"/>
  </cols>
  <sheetData>
    <row r="1" spans="1:9" x14ac:dyDescent="0.3">
      <c r="A1" s="4"/>
      <c r="B1" s="4"/>
      <c r="C1" s="5" t="s">
        <v>2</v>
      </c>
      <c r="D1" s="5" t="s">
        <v>2</v>
      </c>
      <c r="E1" s="5" t="s">
        <v>5</v>
      </c>
      <c r="F1" s="5" t="s">
        <v>5</v>
      </c>
      <c r="G1" s="5" t="s">
        <v>6</v>
      </c>
      <c r="H1" s="5" t="s">
        <v>7</v>
      </c>
      <c r="I1" s="4"/>
    </row>
    <row r="2" spans="1:9" x14ac:dyDescent="0.3">
      <c r="A2" s="5" t="s">
        <v>0</v>
      </c>
      <c r="B2" s="5" t="s">
        <v>1</v>
      </c>
      <c r="C2" s="5" t="s">
        <v>3</v>
      </c>
      <c r="D2" s="5" t="s">
        <v>4</v>
      </c>
      <c r="E2" s="5" t="s">
        <v>3</v>
      </c>
      <c r="F2" s="5" t="s">
        <v>4</v>
      </c>
      <c r="G2" s="5" t="s">
        <v>3</v>
      </c>
      <c r="H2" s="5" t="s">
        <v>8</v>
      </c>
      <c r="I2" s="5" t="s">
        <v>9</v>
      </c>
    </row>
    <row r="3" spans="1:9" x14ac:dyDescent="0.3">
      <c r="A3" s="1">
        <v>1</v>
      </c>
      <c r="B3" s="1">
        <v>105</v>
      </c>
      <c r="C3" s="2">
        <v>160</v>
      </c>
      <c r="D3" s="1">
        <v>160</v>
      </c>
      <c r="E3" s="2">
        <v>0</v>
      </c>
      <c r="F3" s="1">
        <v>50</v>
      </c>
      <c r="G3" s="1">
        <f>E3+C3</f>
        <v>160</v>
      </c>
      <c r="H3" s="1">
        <f>G3</f>
        <v>160</v>
      </c>
      <c r="I3" s="1">
        <f>H3-B3</f>
        <v>55</v>
      </c>
    </row>
    <row r="4" spans="1:9" x14ac:dyDescent="0.3">
      <c r="A4" s="1">
        <v>2</v>
      </c>
      <c r="B4" s="1">
        <v>170</v>
      </c>
      <c r="C4" s="3">
        <v>160</v>
      </c>
      <c r="D4" s="1">
        <v>160</v>
      </c>
      <c r="E4" s="3">
        <v>0</v>
      </c>
      <c r="F4" s="1">
        <v>50</v>
      </c>
      <c r="G4" s="1">
        <f>E4+C4</f>
        <v>160</v>
      </c>
      <c r="H4" s="1">
        <f>I3+G4</f>
        <v>215</v>
      </c>
      <c r="I4" s="1">
        <f t="shared" ref="I4:I8" si="0">H4-B4</f>
        <v>45</v>
      </c>
    </row>
    <row r="5" spans="1:9" x14ac:dyDescent="0.3">
      <c r="A5" s="1">
        <v>3</v>
      </c>
      <c r="B5" s="1">
        <v>230</v>
      </c>
      <c r="C5" s="3">
        <v>160</v>
      </c>
      <c r="D5" s="1">
        <v>160</v>
      </c>
      <c r="E5" s="3">
        <v>25</v>
      </c>
      <c r="F5" s="1">
        <v>50</v>
      </c>
      <c r="G5" s="1">
        <f t="shared" ref="G5:G8" si="1">E5+C5</f>
        <v>185</v>
      </c>
      <c r="H5" s="1">
        <f t="shared" ref="H5:H8" si="2">I4+G5</f>
        <v>230</v>
      </c>
      <c r="I5" s="1">
        <f t="shared" si="0"/>
        <v>0</v>
      </c>
    </row>
    <row r="6" spans="1:9" x14ac:dyDescent="0.3">
      <c r="A6" s="1">
        <v>4</v>
      </c>
      <c r="B6" s="1">
        <v>180</v>
      </c>
      <c r="C6" s="3">
        <v>160</v>
      </c>
      <c r="D6" s="1">
        <v>160</v>
      </c>
      <c r="E6" s="3">
        <v>20</v>
      </c>
      <c r="F6" s="1">
        <v>50</v>
      </c>
      <c r="G6" s="1">
        <f t="shared" si="1"/>
        <v>180</v>
      </c>
      <c r="H6" s="1">
        <f t="shared" si="2"/>
        <v>180</v>
      </c>
      <c r="I6" s="1">
        <f t="shared" si="0"/>
        <v>0</v>
      </c>
    </row>
    <row r="7" spans="1:9" x14ac:dyDescent="0.3">
      <c r="A7" s="1">
        <v>5</v>
      </c>
      <c r="B7" s="1">
        <v>150</v>
      </c>
      <c r="C7" s="3">
        <v>160</v>
      </c>
      <c r="D7" s="1">
        <v>160</v>
      </c>
      <c r="E7" s="3">
        <v>30</v>
      </c>
      <c r="F7" s="1">
        <v>50</v>
      </c>
      <c r="G7" s="1">
        <f t="shared" si="1"/>
        <v>190</v>
      </c>
      <c r="H7" s="1">
        <f t="shared" si="2"/>
        <v>190</v>
      </c>
      <c r="I7" s="1">
        <f t="shared" si="0"/>
        <v>40</v>
      </c>
    </row>
    <row r="8" spans="1:9" ht="15" thickBot="1" x14ac:dyDescent="0.35">
      <c r="A8" s="6">
        <v>6</v>
      </c>
      <c r="B8" s="6">
        <v>250</v>
      </c>
      <c r="C8" s="7">
        <v>160</v>
      </c>
      <c r="D8" s="6">
        <v>160</v>
      </c>
      <c r="E8" s="7">
        <v>50</v>
      </c>
      <c r="F8" s="6">
        <v>50</v>
      </c>
      <c r="G8" s="6">
        <f t="shared" si="1"/>
        <v>210</v>
      </c>
      <c r="H8" s="6">
        <f t="shared" si="2"/>
        <v>250</v>
      </c>
      <c r="I8" s="6">
        <f t="shared" si="0"/>
        <v>0</v>
      </c>
    </row>
    <row r="9" spans="1:9" x14ac:dyDescent="0.3">
      <c r="C9" s="9">
        <v>190</v>
      </c>
      <c r="D9" s="9"/>
      <c r="E9" s="9">
        <v>260</v>
      </c>
      <c r="I9" s="9">
        <v>10</v>
      </c>
    </row>
    <row r="10" spans="1:9" x14ac:dyDescent="0.3">
      <c r="C10" s="4" t="s">
        <v>10</v>
      </c>
      <c r="D10" s="4"/>
      <c r="E10" s="4" t="s">
        <v>11</v>
      </c>
      <c r="I10" s="4" t="s">
        <v>12</v>
      </c>
    </row>
    <row r="12" spans="1:9" x14ac:dyDescent="0.3">
      <c r="C12" t="s">
        <v>13</v>
      </c>
      <c r="D12" s="8">
        <f>SUM(RegProd)*RegUnitCost +SUM(OTProd) *OTUnitCost + SUM(I3:I7)*InvCost</f>
        <v>216300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AAE6-B74B-40B5-AF97-728E688125B1}">
  <dimension ref="C2:H20"/>
  <sheetViews>
    <sheetView workbookViewId="0">
      <selection activeCell="D9" sqref="D9"/>
    </sheetView>
  </sheetViews>
  <sheetFormatPr defaultRowHeight="14.4" x14ac:dyDescent="0.3"/>
  <cols>
    <col min="3" max="3" width="23.5546875" bestFit="1" customWidth="1"/>
    <col min="4" max="4" width="23.5546875" customWidth="1"/>
    <col min="5" max="5" width="10.6640625" bestFit="1" customWidth="1"/>
    <col min="6" max="7" width="15.77734375" bestFit="1" customWidth="1"/>
    <col min="8" max="8" width="9.88671875" bestFit="1" customWidth="1"/>
  </cols>
  <sheetData>
    <row r="2" spans="3:8" x14ac:dyDescent="0.3">
      <c r="C2" s="26" t="s">
        <v>45</v>
      </c>
      <c r="D2" s="27">
        <v>100000</v>
      </c>
    </row>
    <row r="5" spans="3:8" ht="15" thickBot="1" x14ac:dyDescent="0.35">
      <c r="C5" s="17" t="s">
        <v>25</v>
      </c>
      <c r="D5" s="17" t="s">
        <v>46</v>
      </c>
      <c r="E5" s="17" t="s">
        <v>26</v>
      </c>
      <c r="F5" s="17" t="s">
        <v>27</v>
      </c>
      <c r="G5" s="17" t="s">
        <v>28</v>
      </c>
      <c r="H5" s="17" t="s">
        <v>29</v>
      </c>
    </row>
    <row r="6" spans="3:8" x14ac:dyDescent="0.3">
      <c r="C6" t="s">
        <v>30</v>
      </c>
      <c r="D6" s="26">
        <v>17333.333333333372</v>
      </c>
      <c r="E6" s="15">
        <v>0.04</v>
      </c>
      <c r="F6" t="s">
        <v>38</v>
      </c>
      <c r="G6" t="s">
        <v>42</v>
      </c>
      <c r="H6">
        <v>0</v>
      </c>
    </row>
    <row r="7" spans="3:8" x14ac:dyDescent="0.3">
      <c r="C7" t="s">
        <v>31</v>
      </c>
      <c r="D7" s="26">
        <v>12666.666666666635</v>
      </c>
      <c r="E7" s="16">
        <v>5.1999999999999998E-2</v>
      </c>
      <c r="F7" t="s">
        <v>38</v>
      </c>
      <c r="G7" t="s">
        <v>43</v>
      </c>
      <c r="H7">
        <v>0</v>
      </c>
    </row>
    <row r="8" spans="3:8" x14ac:dyDescent="0.3">
      <c r="C8" t="s">
        <v>32</v>
      </c>
      <c r="D8" s="26">
        <v>0</v>
      </c>
      <c r="E8" s="16">
        <v>7.0999999999999994E-2</v>
      </c>
      <c r="F8" t="s">
        <v>40</v>
      </c>
      <c r="G8" t="s">
        <v>42</v>
      </c>
      <c r="H8">
        <v>25</v>
      </c>
    </row>
    <row r="9" spans="3:8" x14ac:dyDescent="0.3">
      <c r="C9" t="s">
        <v>33</v>
      </c>
      <c r="D9" s="26">
        <v>22666.666666666631</v>
      </c>
      <c r="E9" s="15">
        <v>0.1</v>
      </c>
      <c r="F9" t="s">
        <v>39</v>
      </c>
      <c r="G9" t="s">
        <v>42</v>
      </c>
      <c r="H9">
        <v>30</v>
      </c>
    </row>
    <row r="10" spans="3:8" x14ac:dyDescent="0.3">
      <c r="C10" t="s">
        <v>34</v>
      </c>
      <c r="D10" s="26">
        <v>47333.333333333343</v>
      </c>
      <c r="E10" s="16">
        <v>8.2000000000000003E-2</v>
      </c>
      <c r="F10" t="s">
        <v>38</v>
      </c>
      <c r="G10" t="s">
        <v>44</v>
      </c>
      <c r="H10">
        <v>20</v>
      </c>
    </row>
    <row r="11" spans="3:8" x14ac:dyDescent="0.3">
      <c r="C11" t="s">
        <v>35</v>
      </c>
      <c r="D11" s="26">
        <v>0</v>
      </c>
      <c r="E11" s="16">
        <v>6.5000000000000002E-2</v>
      </c>
      <c r="F11" t="s">
        <v>40</v>
      </c>
      <c r="G11" t="s">
        <v>44</v>
      </c>
      <c r="H11">
        <v>15</v>
      </c>
    </row>
    <row r="12" spans="3:8" x14ac:dyDescent="0.3">
      <c r="C12" t="s">
        <v>36</v>
      </c>
      <c r="D12" s="26">
        <v>0</v>
      </c>
      <c r="E12" s="15">
        <v>0.2</v>
      </c>
      <c r="F12" t="s">
        <v>38</v>
      </c>
      <c r="G12" t="s">
        <v>42</v>
      </c>
      <c r="H12">
        <v>65</v>
      </c>
    </row>
    <row r="13" spans="3:8" x14ac:dyDescent="0.3">
      <c r="C13" t="s">
        <v>37</v>
      </c>
      <c r="D13" s="26">
        <v>0</v>
      </c>
      <c r="E13" s="16">
        <v>0.125</v>
      </c>
      <c r="F13" t="s">
        <v>41</v>
      </c>
      <c r="G13" t="s">
        <v>42</v>
      </c>
      <c r="H13">
        <v>40</v>
      </c>
    </row>
    <row r="15" spans="3:8" x14ac:dyDescent="0.3">
      <c r="C15" s="25" t="s">
        <v>47</v>
      </c>
      <c r="D15" s="24">
        <f>SUM(D6:D13)</f>
        <v>99999.999999999985</v>
      </c>
      <c r="E15" s="25"/>
      <c r="F15" s="25" t="s">
        <v>48</v>
      </c>
      <c r="G15" s="25">
        <f>SUMPRODUCT(D6:D13,H6:H13)</f>
        <v>1626666.6666666658</v>
      </c>
    </row>
    <row r="16" spans="3:8" x14ac:dyDescent="0.3">
      <c r="C16" s="21"/>
      <c r="D16" s="22"/>
      <c r="E16" s="23"/>
      <c r="F16" s="21"/>
      <c r="G16" s="21"/>
    </row>
    <row r="17" spans="3:7" x14ac:dyDescent="0.3">
      <c r="C17" s="25" t="s">
        <v>49</v>
      </c>
      <c r="D17" s="24">
        <f>SUMPRODUCT(D6:D13,E6:E13)</f>
        <v>7499.9999999999982</v>
      </c>
      <c r="E17" t="s">
        <v>50</v>
      </c>
      <c r="F17" s="24">
        <f>G17*D2</f>
        <v>7500</v>
      </c>
      <c r="G17" s="18">
        <v>7.4999999999999997E-2</v>
      </c>
    </row>
    <row r="18" spans="3:7" x14ac:dyDescent="0.3">
      <c r="C18" s="25" t="s">
        <v>51</v>
      </c>
      <c r="D18" s="24">
        <f>SUMIF(F6:F13,"A",D6:D13)</f>
        <v>77333.333333333343</v>
      </c>
      <c r="E18" t="s">
        <v>50</v>
      </c>
      <c r="F18" s="24">
        <f>G18*D2</f>
        <v>50000</v>
      </c>
      <c r="G18" s="19">
        <v>0.5</v>
      </c>
    </row>
    <row r="19" spans="3:7" x14ac:dyDescent="0.3">
      <c r="C19" s="25" t="s">
        <v>52</v>
      </c>
      <c r="D19" s="24">
        <f>SUMIF(G6:G13,"Immediate ",D6:D13)</f>
        <v>40000</v>
      </c>
      <c r="E19" t="s">
        <v>50</v>
      </c>
      <c r="F19" s="24">
        <f>G19*D2</f>
        <v>40000</v>
      </c>
      <c r="G19" s="19">
        <v>0.4</v>
      </c>
    </row>
    <row r="20" spans="3:7" x14ac:dyDescent="0.3">
      <c r="C20" s="25" t="s">
        <v>54</v>
      </c>
      <c r="D20" s="24">
        <f>SUM(D6:D7)</f>
        <v>30000.000000000007</v>
      </c>
      <c r="E20" t="s">
        <v>53</v>
      </c>
      <c r="F20" s="24">
        <f>G20</f>
        <v>30000</v>
      </c>
      <c r="G20" s="20">
        <v>30000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5ED5-0607-4A2C-AC34-61BE0007DE24}">
  <dimension ref="A1:G24"/>
  <sheetViews>
    <sheetView tabSelected="1" workbookViewId="0">
      <selection activeCell="B13" sqref="B13"/>
    </sheetView>
  </sheetViews>
  <sheetFormatPr defaultRowHeight="14.4" x14ac:dyDescent="0.3"/>
  <cols>
    <col min="1" max="1" width="42" style="1" bestFit="1" customWidth="1"/>
    <col min="2" max="2" width="14.21875" style="1" bestFit="1" customWidth="1"/>
    <col min="3" max="3" width="11" style="1" bestFit="1" customWidth="1"/>
    <col min="4" max="4" width="6" style="1" bestFit="1" customWidth="1"/>
    <col min="5" max="5" width="32.21875" style="1" bestFit="1" customWidth="1"/>
    <col min="6" max="6" width="9.6640625" style="1" bestFit="1" customWidth="1"/>
    <col min="7" max="7" width="7.6640625" style="1" bestFit="1" customWidth="1"/>
  </cols>
  <sheetData>
    <row r="1" spans="1:7" x14ac:dyDescent="0.3">
      <c r="A1" s="5" t="s">
        <v>73</v>
      </c>
    </row>
    <row r="3" spans="1:7" x14ac:dyDescent="0.3">
      <c r="A3" s="5" t="s">
        <v>74</v>
      </c>
      <c r="B3" s="1" t="s">
        <v>75</v>
      </c>
      <c r="C3" s="1" t="s">
        <v>76</v>
      </c>
    </row>
    <row r="4" spans="1:7" x14ac:dyDescent="0.3">
      <c r="A4" s="1" t="s">
        <v>77</v>
      </c>
      <c r="B4" s="30">
        <v>65</v>
      </c>
      <c r="C4" s="31">
        <v>10</v>
      </c>
    </row>
    <row r="5" spans="1:7" x14ac:dyDescent="0.3">
      <c r="A5" s="1" t="s">
        <v>78</v>
      </c>
      <c r="B5" s="30">
        <v>50</v>
      </c>
      <c r="C5" s="31">
        <v>5</v>
      </c>
    </row>
    <row r="6" spans="1:7" x14ac:dyDescent="0.3">
      <c r="B6" s="32"/>
    </row>
    <row r="7" spans="1:7" x14ac:dyDescent="0.3">
      <c r="A7" s="5" t="s">
        <v>79</v>
      </c>
      <c r="B7" s="32" t="s">
        <v>80</v>
      </c>
      <c r="C7" s="1" t="s">
        <v>81</v>
      </c>
    </row>
    <row r="8" spans="1:7" x14ac:dyDescent="0.3">
      <c r="A8" s="1" t="s">
        <v>82</v>
      </c>
      <c r="B8" s="30">
        <v>75</v>
      </c>
      <c r="C8" s="30">
        <v>60</v>
      </c>
    </row>
    <row r="9" spans="1:7" x14ac:dyDescent="0.3">
      <c r="A9" s="1" t="s">
        <v>83</v>
      </c>
      <c r="B9" s="31">
        <v>8</v>
      </c>
      <c r="C9" s="31">
        <v>6</v>
      </c>
    </row>
    <row r="11" spans="1:7" x14ac:dyDescent="0.3">
      <c r="A11" s="5" t="s">
        <v>84</v>
      </c>
    </row>
    <row r="12" spans="1:7" x14ac:dyDescent="0.3">
      <c r="B12" s="1" t="s">
        <v>80</v>
      </c>
      <c r="C12" s="1" t="s">
        <v>81</v>
      </c>
      <c r="D12" s="1" t="s">
        <v>86</v>
      </c>
      <c r="F12" s="1" t="s">
        <v>8</v>
      </c>
      <c r="G12" s="1" t="s">
        <v>87</v>
      </c>
    </row>
    <row r="13" spans="1:7" x14ac:dyDescent="0.3">
      <c r="A13" s="1" t="s">
        <v>77</v>
      </c>
      <c r="B13" s="33">
        <v>3000</v>
      </c>
      <c r="C13" s="33">
        <v>2000</v>
      </c>
      <c r="D13" s="1">
        <f>SUM(B13:C13)</f>
        <v>5000</v>
      </c>
      <c r="E13" s="1" t="s">
        <v>53</v>
      </c>
      <c r="F13" s="31">
        <v>5000</v>
      </c>
      <c r="G13" s="1">
        <f>F13-D13</f>
        <v>0</v>
      </c>
    </row>
    <row r="14" spans="1:7" x14ac:dyDescent="0.3">
      <c r="A14" s="1" t="s">
        <v>78</v>
      </c>
      <c r="B14" s="33">
        <v>1999.9999999999998</v>
      </c>
      <c r="C14" s="33">
        <v>8000</v>
      </c>
      <c r="D14" s="1">
        <f>SUM(B14:C14)</f>
        <v>10000</v>
      </c>
      <c r="E14" s="1" t="s">
        <v>53</v>
      </c>
      <c r="F14" s="31">
        <v>10000</v>
      </c>
      <c r="G14" s="1">
        <f>F14-D14</f>
        <v>0</v>
      </c>
    </row>
    <row r="15" spans="1:7" x14ac:dyDescent="0.3">
      <c r="A15" s="1" t="s">
        <v>85</v>
      </c>
      <c r="B15" s="1">
        <f>SUM(B13:B14)</f>
        <v>5000</v>
      </c>
      <c r="C15" s="1">
        <f>SUM(C13:C14)</f>
        <v>10000</v>
      </c>
    </row>
    <row r="17" spans="1:6" x14ac:dyDescent="0.3">
      <c r="A17" s="5" t="s">
        <v>88</v>
      </c>
      <c r="E17" s="1" t="s">
        <v>91</v>
      </c>
    </row>
    <row r="18" spans="1:6" x14ac:dyDescent="0.3">
      <c r="B18" s="1" t="s">
        <v>80</v>
      </c>
      <c r="C18" s="1" t="s">
        <v>81</v>
      </c>
      <c r="E18" s="1" t="s">
        <v>80</v>
      </c>
      <c r="F18" s="1" t="s">
        <v>81</v>
      </c>
    </row>
    <row r="19" spans="1:6" x14ac:dyDescent="0.3">
      <c r="A19" s="1" t="s">
        <v>89</v>
      </c>
      <c r="B19" s="1">
        <f>SUMPRODUCT(B13:B14,$C$4:$C$5)</f>
        <v>40000</v>
      </c>
      <c r="C19" s="1">
        <f>SUMPRODUCT(C13:C14,$C$4:$C$5)</f>
        <v>60000</v>
      </c>
      <c r="E19" s="1">
        <f>(10*B13+5*B14)/B15</f>
        <v>8</v>
      </c>
      <c r="F19" s="1">
        <f>(C4*C13+C5*C14)/C9</f>
        <v>10000</v>
      </c>
    </row>
    <row r="20" spans="1:6" x14ac:dyDescent="0.3">
      <c r="B20" s="1" t="s">
        <v>50</v>
      </c>
      <c r="C20" s="1" t="s">
        <v>50</v>
      </c>
      <c r="E20" s="1" t="s">
        <v>50</v>
      </c>
      <c r="F20" s="1" t="s">
        <v>50</v>
      </c>
    </row>
    <row r="21" spans="1:6" x14ac:dyDescent="0.3">
      <c r="A21" s="1" t="s">
        <v>90</v>
      </c>
      <c r="B21" s="1">
        <f>B9*B15</f>
        <v>40000</v>
      </c>
      <c r="C21" s="1">
        <f>C9*C15</f>
        <v>60000</v>
      </c>
      <c r="E21" s="1">
        <v>8</v>
      </c>
      <c r="F21" s="1">
        <v>6</v>
      </c>
    </row>
    <row r="23" spans="1:6" x14ac:dyDescent="0.3">
      <c r="A23" s="5" t="s">
        <v>92</v>
      </c>
    </row>
    <row r="24" spans="1:6" x14ac:dyDescent="0.3">
      <c r="A24" s="1" t="s">
        <v>93</v>
      </c>
      <c r="B24" s="34">
        <f>SUMPRODUCT(Barrels_sold,B8:C8)+SUMPRODUCT(Leftover,B4:B5)</f>
        <v>975000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1</vt:lpstr>
      <vt:lpstr>Sensitivity Report 1</vt:lpstr>
      <vt:lpstr>2</vt:lpstr>
      <vt:lpstr>3</vt:lpstr>
      <vt:lpstr>4</vt:lpstr>
      <vt:lpstr>Available</vt:lpstr>
      <vt:lpstr>Barrels_sold</vt:lpstr>
      <vt:lpstr>Blending_plan</vt:lpstr>
      <vt:lpstr>Demand</vt:lpstr>
      <vt:lpstr>InvCost</vt:lpstr>
      <vt:lpstr>Inventory</vt:lpstr>
      <vt:lpstr>Leftover</vt:lpstr>
      <vt:lpstr>LifeguardsRequired</vt:lpstr>
      <vt:lpstr>LifeguardsWorking</vt:lpstr>
      <vt:lpstr>OTCapacity</vt:lpstr>
      <vt:lpstr>OTProd</vt:lpstr>
      <vt:lpstr>OTUnitCost</vt:lpstr>
      <vt:lpstr>Quality_obtained</vt:lpstr>
      <vt:lpstr>Quality_required</vt:lpstr>
      <vt:lpstr>RegCapacity</vt:lpstr>
      <vt:lpstr>RegProd</vt:lpstr>
      <vt:lpstr>RegUnitCost</vt:lpstr>
      <vt:lpstr>shiftplan</vt:lpstr>
      <vt:lpstr>Total_revenue</vt:lpstr>
      <vt:lpstr>TotalCost</vt:lpstr>
      <vt:lpstr>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Courtney</dc:creator>
  <cp:lastModifiedBy>Thomas Courtney</cp:lastModifiedBy>
  <dcterms:created xsi:type="dcterms:W3CDTF">2020-11-10T12:16:30Z</dcterms:created>
  <dcterms:modified xsi:type="dcterms:W3CDTF">2020-11-17T00:27:08Z</dcterms:modified>
</cp:coreProperties>
</file>