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thcourtney\Documents\Non-Project Work\Personal Documents\School\"/>
    </mc:Choice>
  </mc:AlternateContent>
  <xr:revisionPtr revIDLastSave="0" documentId="8_{897297FF-D5DC-434F-AB1E-90D88D5B3A27}" xr6:coauthVersionLast="45" xr6:coauthVersionMax="45" xr10:uidLastSave="{00000000-0000-0000-0000-000000000000}"/>
  <bookViews>
    <workbookView xWindow="28680" yWindow="-120" windowWidth="29040" windowHeight="15840" tabRatio="879" activeTab="6" xr2:uid="{F346F2C2-1530-44D0-9554-CC9FA36FD4A9}"/>
  </bookViews>
  <sheets>
    <sheet name="3.2" sheetId="1" r:id="rId1"/>
    <sheet name="Sensitivity Report 3.3" sheetId="21" r:id="rId2"/>
    <sheet name="3.3" sheetId="3" r:id="rId3"/>
    <sheet name="3.2_STS" sheetId="11" state="veryHidden" r:id="rId4"/>
    <sheet name="3.3_STS" sheetId="8" state="veryHidden" r:id="rId5"/>
    <sheet name="Sensitivity Report 1_STS" sheetId="7" state="veryHidden" r:id="rId6"/>
    <sheet name="STS_ 3.3" sheetId="26" r:id="rId7"/>
    <sheet name="3.4" sheetId="17" r:id="rId8"/>
    <sheet name="3.46" sheetId="18" r:id="rId9"/>
    <sheet name="3.50" sheetId="19" r:id="rId10"/>
    <sheet name="Jordan Alloy" sheetId="20" r:id="rId11"/>
  </sheets>
  <definedNames>
    <definedName name="ChartData" localSheetId="6">'STS_ 3.3'!$K$5:$K$20</definedName>
    <definedName name="Hours_available" localSheetId="2">'3.3'!$D$21:$D$22</definedName>
    <definedName name="Hours_available" localSheetId="7">'3.4'!$D$21:$D$22</definedName>
    <definedName name="Hours_available">'3.2'!$D$21:$D$22</definedName>
    <definedName name="Hours_used" localSheetId="2">'3.3'!$B$21:$C$21</definedName>
    <definedName name="Hours_used" localSheetId="7">'3.4'!$B$21:$C$21</definedName>
    <definedName name="Hours_used">'3.2'!$B$21:$C$21</definedName>
    <definedName name="InputValues" localSheetId="6">'STS_ 3.3'!$A$5:$A$20</definedName>
    <definedName name="Maximum_sales" localSheetId="2">'3.3'!$B$18:$C$18</definedName>
    <definedName name="Maximum_sales" localSheetId="7">'3.4'!$B$18:$C$18</definedName>
    <definedName name="Maximum_sales">'3.2'!$B$18:$C$18</definedName>
    <definedName name="Number_to_produce" localSheetId="2">'3.3'!$B$16:$C$16</definedName>
    <definedName name="Number_to_produce" localSheetId="7">'3.4'!$B$16:$C$16</definedName>
    <definedName name="Number_to_produce">'3.2'!$B$16:$C$16</definedName>
    <definedName name="OutputAddresses" localSheetId="6">'STS_ 3.3'!$B$4:$D$4</definedName>
    <definedName name="OutputValues" localSheetId="6">'STS_ 3.3'!$B$5:$D$20</definedName>
    <definedName name="solver_adj" localSheetId="0" hidden="1">'3.2'!$B$16:$D$16</definedName>
    <definedName name="solver_adj" localSheetId="2" hidden="1">'3.3'!$B$16:$D$16</definedName>
    <definedName name="solver_adj" localSheetId="7" hidden="1">'3.4'!$B$16:$D$16</definedName>
    <definedName name="solver_adj" localSheetId="10" hidden="1">'Jordan Alloy'!$C$9:$F$9</definedName>
    <definedName name="solver_cvg" localSheetId="0" hidden="1">0.0001</definedName>
    <definedName name="solver_cvg" localSheetId="2" hidden="1">0.0001</definedName>
    <definedName name="solver_cvg" localSheetId="7" hidden="1">0.0001</definedName>
    <definedName name="solver_cvg" localSheetId="10" hidden="1">0.0001</definedName>
    <definedName name="solver_drv" localSheetId="0" hidden="1">1</definedName>
    <definedName name="solver_drv" localSheetId="2" hidden="1">1</definedName>
    <definedName name="solver_drv" localSheetId="7" hidden="1">1</definedName>
    <definedName name="solver_drv" localSheetId="10" hidden="1">1</definedName>
    <definedName name="solver_eng" localSheetId="0" hidden="1">2</definedName>
    <definedName name="solver_eng" localSheetId="2" hidden="1">2</definedName>
    <definedName name="solver_eng" localSheetId="7" hidden="1">2</definedName>
    <definedName name="solver_eng" localSheetId="10" hidden="1">2</definedName>
    <definedName name="solver_est" localSheetId="0" hidden="1">1</definedName>
    <definedName name="solver_est" localSheetId="2" hidden="1">1</definedName>
    <definedName name="solver_est" localSheetId="7" hidden="1">1</definedName>
    <definedName name="solver_est" localSheetId="10" hidden="1">1</definedName>
    <definedName name="solver_itr" localSheetId="0" hidden="1">2147483647</definedName>
    <definedName name="solver_itr" localSheetId="2" hidden="1">2147483647</definedName>
    <definedName name="solver_itr" localSheetId="7" hidden="1">2147483647</definedName>
    <definedName name="solver_itr" localSheetId="10" hidden="1">2147483647</definedName>
    <definedName name="solver_lhs1" localSheetId="0" hidden="1">'3.2'!$B$16:$D$16</definedName>
    <definedName name="solver_lhs1" localSheetId="2" hidden="1">'3.3'!$B$16:$D$16</definedName>
    <definedName name="solver_lhs1" localSheetId="7" hidden="1">'3.4'!$B$16:$D$16</definedName>
    <definedName name="solver_lhs1" localSheetId="10" hidden="1">'Jordan Alloy'!$C$9:$F$9</definedName>
    <definedName name="solver_lhs2" localSheetId="0" hidden="1">'3.2'!$B$16:$D$16</definedName>
    <definedName name="solver_lhs2" localSheetId="2" hidden="1">'3.3'!$B$21:$B$22</definedName>
    <definedName name="solver_lhs2" localSheetId="7" hidden="1">'3.4'!$B$21:$B$22</definedName>
    <definedName name="solver_lhs2" localSheetId="10" hidden="1">'Jordan Alloy'!$G$4:$G$6</definedName>
    <definedName name="solver_lhs3" localSheetId="0" hidden="1">'3.2'!$B$21:$B$22</definedName>
    <definedName name="solver_lhs3" localSheetId="2" hidden="1">'3.3'!$B$21:$B$22</definedName>
    <definedName name="solver_lhs3" localSheetId="7" hidden="1">'3.4'!$B$21:$B$22</definedName>
    <definedName name="solver_lhs4" localSheetId="0" hidden="1">'3.2'!$B$21:$B$22</definedName>
    <definedName name="solver_lhs4" localSheetId="2" hidden="1">'3.3'!$B$21:$B$22</definedName>
    <definedName name="solver_lhs4" localSheetId="7" hidden="1">'3.4'!$B$21:$B$22</definedName>
    <definedName name="solver_mip" localSheetId="0" hidden="1">2147483647</definedName>
    <definedName name="solver_mip" localSheetId="2" hidden="1">2147483647</definedName>
    <definedName name="solver_mip" localSheetId="7" hidden="1">2147483647</definedName>
    <definedName name="solver_mip" localSheetId="10" hidden="1">2147483647</definedName>
    <definedName name="solver_mni" localSheetId="0" hidden="1">30</definedName>
    <definedName name="solver_mni" localSheetId="2" hidden="1">30</definedName>
    <definedName name="solver_mni" localSheetId="7" hidden="1">30</definedName>
    <definedName name="solver_mni" localSheetId="10" hidden="1">30</definedName>
    <definedName name="solver_mrt" localSheetId="0" hidden="1">0.075</definedName>
    <definedName name="solver_mrt" localSheetId="2" hidden="1">0.075</definedName>
    <definedName name="solver_mrt" localSheetId="7" hidden="1">0.075</definedName>
    <definedName name="solver_mrt" localSheetId="10" hidden="1">0.075</definedName>
    <definedName name="solver_msl" localSheetId="0" hidden="1">2</definedName>
    <definedName name="solver_msl" localSheetId="2" hidden="1">2</definedName>
    <definedName name="solver_msl" localSheetId="7" hidden="1">2</definedName>
    <definedName name="solver_msl" localSheetId="10" hidden="1">2</definedName>
    <definedName name="solver_neg" localSheetId="0" hidden="1">1</definedName>
    <definedName name="solver_neg" localSheetId="2" hidden="1">1</definedName>
    <definedName name="solver_neg" localSheetId="7" hidden="1">1</definedName>
    <definedName name="solver_neg" localSheetId="10" hidden="1">1</definedName>
    <definedName name="solver_nod" localSheetId="0" hidden="1">2147483647</definedName>
    <definedName name="solver_nod" localSheetId="2" hidden="1">2147483647</definedName>
    <definedName name="solver_nod" localSheetId="7" hidden="1">2147483647</definedName>
    <definedName name="solver_nod" localSheetId="10" hidden="1">2147483647</definedName>
    <definedName name="solver_num" localSheetId="0" hidden="1">3</definedName>
    <definedName name="solver_num" localSheetId="2" hidden="1">2</definedName>
    <definedName name="solver_num" localSheetId="7" hidden="1">2</definedName>
    <definedName name="solver_num" localSheetId="10" hidden="1">2</definedName>
    <definedName name="solver_nwt" localSheetId="0" hidden="1">1</definedName>
    <definedName name="solver_nwt" localSheetId="2" hidden="1">1</definedName>
    <definedName name="solver_nwt" localSheetId="7" hidden="1">1</definedName>
    <definedName name="solver_nwt" localSheetId="10" hidden="1">1</definedName>
    <definedName name="solver_opt" localSheetId="0" hidden="1">'3.2'!$E$25</definedName>
    <definedName name="solver_opt" localSheetId="2" hidden="1">'3.3'!$E$25</definedName>
    <definedName name="solver_opt" localSheetId="7" hidden="1">'3.4'!$E$25</definedName>
    <definedName name="solver_opt" localSheetId="10" hidden="1">'Jordan Alloy'!$G$12</definedName>
    <definedName name="solver_pre" localSheetId="0" hidden="1">0.000001</definedName>
    <definedName name="solver_pre" localSheetId="2" hidden="1">0.000001</definedName>
    <definedName name="solver_pre" localSheetId="7" hidden="1">0.000001</definedName>
    <definedName name="solver_pre" localSheetId="10" hidden="1">0.000001</definedName>
    <definedName name="solver_rbv" localSheetId="0" hidden="1">1</definedName>
    <definedName name="solver_rbv" localSheetId="2" hidden="1">2</definedName>
    <definedName name="solver_rbv" localSheetId="7" hidden="1">1</definedName>
    <definedName name="solver_rbv" localSheetId="10" hidden="1">1</definedName>
    <definedName name="solver_rel1" localSheetId="0" hidden="1">1</definedName>
    <definedName name="solver_rel1" localSheetId="2" hidden="1">1</definedName>
    <definedName name="solver_rel1" localSheetId="7" hidden="1">1</definedName>
    <definedName name="solver_rel1" localSheetId="10" hidden="1">4</definedName>
    <definedName name="solver_rel2" localSheetId="0" hidden="1">1</definedName>
    <definedName name="solver_rel2" localSheetId="2" hidden="1">1</definedName>
    <definedName name="solver_rel2" localSheetId="7" hidden="1">1</definedName>
    <definedName name="solver_rel2" localSheetId="10" hidden="1">1</definedName>
    <definedName name="solver_rel3" localSheetId="0" hidden="1">1</definedName>
    <definedName name="solver_rel3" localSheetId="2" hidden="1">1</definedName>
    <definedName name="solver_rel3" localSheetId="7" hidden="1">1</definedName>
    <definedName name="solver_rel4" localSheetId="0" hidden="1">1</definedName>
    <definedName name="solver_rel4" localSheetId="2" hidden="1">1</definedName>
    <definedName name="solver_rel4" localSheetId="7" hidden="1">1</definedName>
    <definedName name="solver_rhs1" localSheetId="0" hidden="1">'3.2'!$B$18:$D$18</definedName>
    <definedName name="solver_rhs1" localSheetId="2" hidden="1">'3.3'!$B$18:$D$18</definedName>
    <definedName name="solver_rhs1" localSheetId="7" hidden="1">'3.4'!$B$18:$D$18</definedName>
    <definedName name="solver_rhs1" localSheetId="10" hidden="1">integer</definedName>
    <definedName name="solver_rhs2" localSheetId="0" hidden="1">'3.2'!$B$18:$D$18</definedName>
    <definedName name="solver_rhs2" localSheetId="2" hidden="1">'3.3'!$D$21:$D$22</definedName>
    <definedName name="solver_rhs2" localSheetId="7" hidden="1">'3.4'!$D$21:$D$22</definedName>
    <definedName name="solver_rhs2" localSheetId="10" hidden="1">'Jordan Alloy'!$I$4:$I$6</definedName>
    <definedName name="solver_rhs3" localSheetId="0" hidden="1">Hours_available</definedName>
    <definedName name="solver_rhs3" localSheetId="2" hidden="1">'3.3'!$D$21:$D$22</definedName>
    <definedName name="solver_rhs3" localSheetId="7" hidden="1">'3.4'!$D$21:$D$22</definedName>
    <definedName name="solver_rhs4" localSheetId="0" hidden="1">Hours_available</definedName>
    <definedName name="solver_rhs4" localSheetId="2" hidden="1">'3.3'!$D$21:$D$22</definedName>
    <definedName name="solver_rhs4" localSheetId="7" hidden="1">'3.4'!$D$21:$D$22</definedName>
    <definedName name="solver_rlx" localSheetId="0" hidden="1">2</definedName>
    <definedName name="solver_rlx" localSheetId="2" hidden="1">2</definedName>
    <definedName name="solver_rlx" localSheetId="7" hidden="1">2</definedName>
    <definedName name="solver_rlx" localSheetId="10" hidden="1">2</definedName>
    <definedName name="solver_rsd" localSheetId="0" hidden="1">0</definedName>
    <definedName name="solver_rsd" localSheetId="2" hidden="1">0</definedName>
    <definedName name="solver_rsd" localSheetId="7" hidden="1">0</definedName>
    <definedName name="solver_rsd" localSheetId="10" hidden="1">0</definedName>
    <definedName name="solver_scl" localSheetId="0" hidden="1">1</definedName>
    <definedName name="solver_scl" localSheetId="2" hidden="1">2</definedName>
    <definedName name="solver_scl" localSheetId="7" hidden="1">1</definedName>
    <definedName name="solver_scl" localSheetId="10" hidden="1">1</definedName>
    <definedName name="solver_sho" localSheetId="0" hidden="1">2</definedName>
    <definedName name="solver_sho" localSheetId="2" hidden="1">2</definedName>
    <definedName name="solver_sho" localSheetId="7" hidden="1">2</definedName>
    <definedName name="solver_sho" localSheetId="10" hidden="1">2</definedName>
    <definedName name="solver_ssz" localSheetId="0" hidden="1">100</definedName>
    <definedName name="solver_ssz" localSheetId="2" hidden="1">0</definedName>
    <definedName name="solver_ssz" localSheetId="7" hidden="1">100</definedName>
    <definedName name="solver_ssz" localSheetId="10" hidden="1">100</definedName>
    <definedName name="solver_tim" localSheetId="0" hidden="1">2147483647</definedName>
    <definedName name="solver_tim" localSheetId="2" hidden="1">2147483647</definedName>
    <definedName name="solver_tim" localSheetId="7" hidden="1">2147483647</definedName>
    <definedName name="solver_tim" localSheetId="10" hidden="1">2147483647</definedName>
    <definedName name="solver_tol" localSheetId="0" hidden="1">0.01</definedName>
    <definedName name="solver_tol" localSheetId="2" hidden="1">0.01</definedName>
    <definedName name="solver_tol" localSheetId="7" hidden="1">0.01</definedName>
    <definedName name="solver_tol" localSheetId="10" hidden="1">0.01</definedName>
    <definedName name="solver_typ" localSheetId="0" hidden="1">1</definedName>
    <definedName name="solver_typ" localSheetId="2" hidden="1">1</definedName>
    <definedName name="solver_typ" localSheetId="7" hidden="1">1</definedName>
    <definedName name="solver_typ" localSheetId="10" hidden="1">1</definedName>
    <definedName name="solver_val" localSheetId="0" hidden="1">0</definedName>
    <definedName name="solver_val" localSheetId="2" hidden="1">0</definedName>
    <definedName name="solver_val" localSheetId="7" hidden="1">0</definedName>
    <definedName name="solver_val" localSheetId="10" hidden="1">0</definedName>
    <definedName name="solver_ver" localSheetId="0" hidden="1">3</definedName>
    <definedName name="solver_ver" localSheetId="2" hidden="1">3</definedName>
    <definedName name="solver_ver" localSheetId="7" hidden="1">3</definedName>
    <definedName name="solver_ver" localSheetId="10" hidden="1">3</definedName>
    <definedName name="Total_profit" localSheetId="2">'3.3'!$E$25</definedName>
    <definedName name="Total_profit" localSheetId="7">'3.4'!$E$25</definedName>
    <definedName name="Total_profit">'3.2'!$E$25</definedName>
  </definedNames>
  <calcPr calcId="19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 i="26" l="1"/>
  <c r="K20" i="26"/>
  <c r="K19" i="26"/>
  <c r="K18" i="26"/>
  <c r="K17" i="26"/>
  <c r="K16" i="26"/>
  <c r="K15" i="26"/>
  <c r="K14" i="26"/>
  <c r="K13" i="26"/>
  <c r="K12" i="26"/>
  <c r="K11" i="26"/>
  <c r="K10" i="26"/>
  <c r="K9" i="26"/>
  <c r="K8" i="26"/>
  <c r="K7" i="26"/>
  <c r="K6" i="26"/>
  <c r="K5" i="26"/>
  <c r="J4" i="26"/>
  <c r="G16" i="3"/>
  <c r="B12" i="3"/>
  <c r="B25" i="3"/>
  <c r="C25" i="3"/>
  <c r="D12" i="3"/>
  <c r="D25" i="3"/>
  <c r="E25" i="3"/>
  <c r="G17" i="3"/>
  <c r="G12" i="20"/>
  <c r="G6" i="20"/>
  <c r="G5" i="20"/>
  <c r="G4" i="20"/>
  <c r="B21" i="17"/>
  <c r="B22" i="17"/>
  <c r="D12" i="17"/>
  <c r="D25" i="17"/>
  <c r="C12" i="17"/>
  <c r="C25" i="17"/>
  <c r="B12" i="17"/>
  <c r="B25" i="17"/>
  <c r="E25" i="17"/>
  <c r="B22" i="3"/>
  <c r="B21" i="3"/>
  <c r="C12" i="3"/>
  <c r="B22" i="1"/>
  <c r="B21" i="1"/>
  <c r="D12" i="1"/>
  <c r="D25" i="1"/>
  <c r="C12" i="1"/>
  <c r="C25" i="1"/>
  <c r="B12" i="1"/>
  <c r="B25" i="1"/>
  <c r="E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Courtney, Thomas</author>
  </authors>
  <commentList>
    <comment ref="B5" authorId="0" shapeId="0" xr:uid="{03F0C9B2-DC2C-4EC9-99C2-1E596165E1FC}">
      <text>
        <r>
          <rPr>
            <sz val="9"/>
            <color indexed="81"/>
            <rFont val="Tahoma"/>
            <family val="2"/>
          </rPr>
          <t>Solver found a solution. All constraints and optimality conditions are satisfied.</t>
        </r>
      </text>
    </comment>
    <comment ref="B6" authorId="0" shapeId="0" xr:uid="{8A175254-D210-4969-8B49-F6150329E244}">
      <text>
        <r>
          <rPr>
            <sz val="9"/>
            <color indexed="81"/>
            <rFont val="Tahoma"/>
            <family val="2"/>
          </rPr>
          <t>Solver found a solution. All constraints and optimality conditions are satisfied.</t>
        </r>
      </text>
    </comment>
    <comment ref="B7" authorId="0" shapeId="0" xr:uid="{EDC15BB5-21B1-48BD-A04C-45DCBA54873D}">
      <text>
        <r>
          <rPr>
            <sz val="9"/>
            <color indexed="81"/>
            <rFont val="Tahoma"/>
            <family val="2"/>
          </rPr>
          <t>Solver found a solution. All constraints and optimality conditions are satisfied.</t>
        </r>
      </text>
    </comment>
    <comment ref="B8" authorId="0" shapeId="0" xr:uid="{49D31F75-F873-4A7D-8876-9406910B81AC}">
      <text>
        <r>
          <rPr>
            <sz val="9"/>
            <color indexed="81"/>
            <rFont val="Tahoma"/>
            <family val="2"/>
          </rPr>
          <t>Solver found a solution. All constraints and optimality conditions are satisfied.</t>
        </r>
      </text>
    </comment>
    <comment ref="B9" authorId="0" shapeId="0" xr:uid="{592219AD-FEBE-4880-9957-B4A89E84FBD8}">
      <text>
        <r>
          <rPr>
            <sz val="9"/>
            <color indexed="81"/>
            <rFont val="Tahoma"/>
            <family val="2"/>
          </rPr>
          <t>Solver found a solution. All constraints and optimality conditions are satisfied.</t>
        </r>
      </text>
    </comment>
    <comment ref="B10" authorId="0" shapeId="0" xr:uid="{190A1D96-3D19-43B9-8F50-DA81D024B7C0}">
      <text>
        <r>
          <rPr>
            <sz val="9"/>
            <color indexed="81"/>
            <rFont val="Tahoma"/>
            <family val="2"/>
          </rPr>
          <t>Solver found a solution. All constraints and optimality conditions are satisfied.</t>
        </r>
      </text>
    </comment>
    <comment ref="B11" authorId="0" shapeId="0" xr:uid="{DAB558FC-586C-4CD1-9BDC-FC12D7C05F3B}">
      <text>
        <r>
          <rPr>
            <sz val="9"/>
            <color indexed="81"/>
            <rFont val="Tahoma"/>
            <family val="2"/>
          </rPr>
          <t>Solver found a solution. All constraints and optimality conditions are satisfied.</t>
        </r>
      </text>
    </comment>
    <comment ref="B12" authorId="0" shapeId="0" xr:uid="{7C36F160-A3F2-4EB2-AD45-B84F6476D41E}">
      <text>
        <r>
          <rPr>
            <sz val="9"/>
            <color indexed="81"/>
            <rFont val="Tahoma"/>
            <family val="2"/>
          </rPr>
          <t>Solver found a solution. All constraints and optimality conditions are satisfied.</t>
        </r>
      </text>
    </comment>
    <comment ref="B13" authorId="0" shapeId="0" xr:uid="{A740A8D9-A087-415D-BB42-8EDD0DF6263B}">
      <text>
        <r>
          <rPr>
            <sz val="9"/>
            <color indexed="81"/>
            <rFont val="Tahoma"/>
            <family val="2"/>
          </rPr>
          <t>Solver found a solution. All constraints and optimality conditions are satisfied.</t>
        </r>
      </text>
    </comment>
    <comment ref="B14" authorId="0" shapeId="0" xr:uid="{9EAA858B-E9F2-46CF-9B73-8541018CA28F}">
      <text>
        <r>
          <rPr>
            <sz val="9"/>
            <color indexed="81"/>
            <rFont val="Tahoma"/>
            <family val="2"/>
          </rPr>
          <t>Solver found a solution. All constraints and optimality conditions are satisfied.</t>
        </r>
      </text>
    </comment>
    <comment ref="B15" authorId="0" shapeId="0" xr:uid="{4D286629-1B3B-4EEA-86E2-63743F3F6380}">
      <text>
        <r>
          <rPr>
            <sz val="9"/>
            <color indexed="81"/>
            <rFont val="Tahoma"/>
            <family val="2"/>
          </rPr>
          <t>Solver found a solution. All constraints and optimality conditions are satisfied.</t>
        </r>
      </text>
    </comment>
    <comment ref="B16" authorId="0" shapeId="0" xr:uid="{9759A237-2C25-4CF8-B9B9-DFC2C3605FE9}">
      <text>
        <r>
          <rPr>
            <sz val="9"/>
            <color indexed="81"/>
            <rFont val="Tahoma"/>
            <family val="2"/>
          </rPr>
          <t>Solver found a solution. All constraints and optimality conditions are satisfied.</t>
        </r>
      </text>
    </comment>
    <comment ref="B17" authorId="0" shapeId="0" xr:uid="{8A716E5F-1EAF-409C-A9FB-9DE474B6CEA7}">
      <text>
        <r>
          <rPr>
            <sz val="9"/>
            <color indexed="81"/>
            <rFont val="Tahoma"/>
            <family val="2"/>
          </rPr>
          <t>Solver found a solution. All constraints and optimality conditions are satisfied.</t>
        </r>
      </text>
    </comment>
    <comment ref="B18" authorId="0" shapeId="0" xr:uid="{AAB28E7E-6782-4DAE-9FA9-0013E91CF416}">
      <text>
        <r>
          <rPr>
            <sz val="9"/>
            <color indexed="81"/>
            <rFont val="Tahoma"/>
            <family val="2"/>
          </rPr>
          <t>Solver found a solution. All constraints and optimality conditions are satisfied.</t>
        </r>
      </text>
    </comment>
    <comment ref="B19" authorId="0" shapeId="0" xr:uid="{B689594E-EE06-4496-BF4F-BD027851FAD8}">
      <text>
        <r>
          <rPr>
            <sz val="9"/>
            <color indexed="81"/>
            <rFont val="Tahoma"/>
            <family val="2"/>
          </rPr>
          <t>Solver found a solution. All constraints and optimality conditions are satisfied.</t>
        </r>
      </text>
    </comment>
    <comment ref="B20" authorId="0" shapeId="0" xr:uid="{A9D692C0-678B-4E0B-8FF6-FF342A95AA5C}">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<sst xmlns="http://schemas.openxmlformats.org/spreadsheetml/2006/main" count="164" uniqueCount="74">
  <si>
    <t>Assembling and Testing Computers</t>
  </si>
  <si>
    <t>Cost per labor hour assembling</t>
  </si>
  <si>
    <t>Cost per labor hour testing</t>
  </si>
  <si>
    <t>Inputs for assembling and testing a computer</t>
  </si>
  <si>
    <t>Basic</t>
  </si>
  <si>
    <t>XP</t>
  </si>
  <si>
    <t>Labor hours for assembly</t>
  </si>
  <si>
    <t>Labor hours for testing</t>
  </si>
  <si>
    <t>Selling price</t>
  </si>
  <si>
    <t>Unit margin</t>
  </si>
  <si>
    <t>Assembling, testing plan (# of computers</t>
  </si>
  <si>
    <t>&lt;=</t>
  </si>
  <si>
    <t>Maximum sales</t>
  </si>
  <si>
    <t>Constraints (hours per month)</t>
  </si>
  <si>
    <t>Hours used</t>
  </si>
  <si>
    <t>Hours available</t>
  </si>
  <si>
    <t>Labor availability for assembling</t>
  </si>
  <si>
    <t>Labor availability for testing</t>
  </si>
  <si>
    <t>Net profit ($ this month)</t>
  </si>
  <si>
    <t>Total</t>
  </si>
  <si>
    <t>VXP</t>
  </si>
  <si>
    <t>Cost of component parts</t>
  </si>
  <si>
    <t>Cell</t>
  </si>
  <si>
    <t>Name</t>
  </si>
  <si>
    <t>Variable Cells</t>
  </si>
  <si>
    <t>Constraints</t>
  </si>
  <si>
    <t>$B$16</t>
  </si>
  <si>
    <t>$C$16</t>
  </si>
  <si>
    <t>$D$16</t>
  </si>
  <si>
    <t>$B$21</t>
  </si>
  <si>
    <t>Labor availability for assembling Hours used</t>
  </si>
  <si>
    <t>$B$22</t>
  </si>
  <si>
    <t>Labor availability for testing Hours used</t>
  </si>
  <si>
    <t>Microsoft Excel 16.0 Sensitivity Report</t>
  </si>
  <si>
    <t>Final</t>
  </si>
  <si>
    <t>Value</t>
  </si>
  <si>
    <t>Reduced</t>
  </si>
  <si>
    <t>Cost</t>
  </si>
  <si>
    <t>Objective</t>
  </si>
  <si>
    <t>Coefficient</t>
  </si>
  <si>
    <t>Allowable</t>
  </si>
  <si>
    <t>Increase</t>
  </si>
  <si>
    <t>Decrease</t>
  </si>
  <si>
    <t>Shadow</t>
  </si>
  <si>
    <t>Price</t>
  </si>
  <si>
    <t>Constraint</t>
  </si>
  <si>
    <t>R.H. Side</t>
  </si>
  <si>
    <t>Input</t>
  </si>
  <si>
    <t>Oneway analysis for Solver model in 3.3 worksheet</t>
  </si>
  <si>
    <t>Data for chart</t>
  </si>
  <si>
    <t>Number_to_produce_1</t>
  </si>
  <si>
    <t>Number_to_produce_2</t>
  </si>
  <si>
    <t>$D$11</t>
  </si>
  <si>
    <t>$E$25</t>
  </si>
  <si>
    <t>Basic Selling Price</t>
  </si>
  <si>
    <t>Metal</t>
  </si>
  <si>
    <t>W</t>
  </si>
  <si>
    <t>X</t>
  </si>
  <si>
    <t>Y</t>
  </si>
  <si>
    <t>Z</t>
  </si>
  <si>
    <t>Aluminum</t>
  </si>
  <si>
    <t>Copper</t>
  </si>
  <si>
    <t>Magnesium</t>
  </si>
  <si>
    <t>Contribution of Earnings</t>
  </si>
  <si>
    <t>Production Plan</t>
  </si>
  <si>
    <t>Total Profit</t>
  </si>
  <si>
    <t>Tons Available</t>
  </si>
  <si>
    <t>Metal Used</t>
  </si>
  <si>
    <t>Worksheet: [homework 11_9.xlsx]3.3</t>
  </si>
  <si>
    <t>Report Created: 11/9/2020 8:15:43 AM</t>
  </si>
  <si>
    <t>Total Revenue</t>
  </si>
  <si>
    <t>Total Cost</t>
  </si>
  <si>
    <t>Basic Selling Price (cell $D$11) values along side, output cell(s) along top</t>
  </si>
  <si>
    <t>$B$16,$C$16,$D$16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</si>
</sst>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
    <numFmt numFmtId="165" formatCode="0.0"/>
    <numFmt numFmtId="166" formatCode="&quot;$&quot;#,##0.00"/>
    <numFmt numFmtId="174" formatCode="0.00000000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rgb="FFFFFFFF"/>
      <name val="Calibri"/>
      <family val="2"/>
      <scheme val="minor"/>
    </font>
    <font>
      <sz val="9"/>
      <color indexed="81"/>
      <name val="Tahoma"/>
      <family val="2"/>
    </font>
    <font>
      <b/>
      <sz val="11"/>
      <color indexed="18"/>
      <name val="Calibri"/>
      <family val="2"/>
      <scheme val="minor"/>
    </font>
  </fonts>
  <fills count="3">
    <fill>
      <patternFill patternType="none"/>
    </fill>
    <fill>
      <patternFill patternType="gray125"/>
    </fill>
    <fill>
      <patternFill patternType="solid">
        <fgColor theme="9" tint="0.59999389629810485"/>
        <bgColor indexed="64"/>
      </patternFill>
    </fill>
  </fills>
  <borders count="15">
    <border>
      <left/>
      <right/>
      <top/>
      <bottom/>
      <diagonal/>
    </border>
    <border>
      <left/>
      <right/>
      <top style="medium">
        <color indexed="23"/>
      </top>
      <bottom/>
      <diagonal/>
    </border>
    <border>
      <left/>
      <right/>
      <top/>
      <bottom style="medium">
        <color indexed="23"/>
      </bottom>
      <diagonal/>
    </border>
    <border>
      <left/>
      <right/>
      <top style="thin">
        <color indexed="23"/>
      </top>
      <bottom style="medium">
        <color indexed="23"/>
      </bottom>
      <diagonal/>
    </border>
    <border>
      <left/>
      <right/>
      <top style="thin">
        <color indexed="23"/>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4" fontId="1" fillId="0" borderId="0" applyFont="0" applyFill="0" applyBorder="0" applyAlignment="0" applyProtection="0"/>
  </cellStyleXfs>
  <cellXfs count="32">
    <xf numFmtId="0" fontId="0" fillId="0" borderId="0" xfId="0"/>
    <xf numFmtId="164" fontId="0" fillId="0" borderId="0" xfId="0" applyNumberFormat="1"/>
    <xf numFmtId="164" fontId="0" fillId="0" borderId="0" xfId="1" applyNumberFormat="1" applyFont="1"/>
    <xf numFmtId="165" fontId="0" fillId="0" borderId="0" xfId="0" applyNumberFormat="1"/>
    <xf numFmtId="0" fontId="2" fillId="0" borderId="0" xfId="0" applyFont="1"/>
    <xf numFmtId="0" fontId="0" fillId="0" borderId="3" xfId="0" applyFill="1" applyBorder="1" applyAlignment="1"/>
    <xf numFmtId="0" fontId="0" fillId="0" borderId="4" xfId="0" applyFill="1" applyBorder="1" applyAlignment="1"/>
    <xf numFmtId="49" fontId="0" fillId="0" borderId="0" xfId="0" applyNumberFormat="1"/>
    <xf numFmtId="0" fontId="0" fillId="0" borderId="0" xfId="0" applyAlignment="1">
      <alignment horizontal="right" textRotation="90"/>
    </xf>
    <xf numFmtId="0" fontId="0" fillId="2" borderId="0" xfId="0" applyFill="1" applyAlignment="1">
      <alignment horizontal="right" textRotation="90"/>
    </xf>
    <xf numFmtId="0" fontId="3" fillId="0" borderId="0" xfId="0" applyFont="1"/>
    <xf numFmtId="2" fontId="0" fillId="0" borderId="0" xfId="0" applyNumberFormat="1"/>
    <xf numFmtId="1" fontId="0" fillId="0" borderId="0" xfId="0" applyNumberFormat="1"/>
    <xf numFmtId="0" fontId="0" fillId="0" borderId="13" xfId="0" applyBorder="1" applyAlignment="1">
      <alignment horizontal="center"/>
    </xf>
    <xf numFmtId="0" fontId="0" fillId="0" borderId="13" xfId="0" applyFill="1" applyBorder="1" applyAlignment="1">
      <alignment horizontal="center"/>
    </xf>
    <xf numFmtId="0" fontId="0" fillId="0" borderId="13" xfId="0" applyBorder="1"/>
    <xf numFmtId="0" fontId="0" fillId="0" borderId="0" xfId="0" applyBorder="1"/>
    <xf numFmtId="166" fontId="0" fillId="0" borderId="13" xfId="0" applyNumberFormat="1" applyFill="1" applyBorder="1" applyAlignment="1">
      <alignment horizontal="center"/>
    </xf>
    <xf numFmtId="0" fontId="0" fillId="0" borderId="14" xfId="0" applyFill="1" applyBorder="1" applyAlignment="1">
      <alignment horizontal="center"/>
    </xf>
    <xf numFmtId="166" fontId="0" fillId="0" borderId="13" xfId="1" applyNumberFormat="1" applyFont="1" applyBorder="1"/>
    <xf numFmtId="174" fontId="0" fillId="0" borderId="0" xfId="0" applyNumberFormat="1"/>
    <xf numFmtId="0" fontId="5" fillId="0" borderId="1" xfId="0" applyFont="1" applyFill="1" applyBorder="1" applyAlignment="1">
      <alignment horizontal="center"/>
    </xf>
    <xf numFmtId="0" fontId="5" fillId="0" borderId="2" xfId="0" applyFont="1" applyFill="1" applyBorder="1" applyAlignment="1">
      <alignment horizontal="center"/>
    </xf>
    <xf numFmtId="174" fontId="0" fillId="0" borderId="5" xfId="0" applyNumberFormat="1" applyBorder="1"/>
    <xf numFmtId="174" fontId="0" fillId="0" borderId="6" xfId="0" applyNumberFormat="1" applyBorder="1"/>
    <xf numFmtId="174" fontId="0" fillId="0" borderId="7" xfId="0" applyNumberFormat="1" applyBorder="1"/>
    <xf numFmtId="174" fontId="0" fillId="0" borderId="8" xfId="0" applyNumberFormat="1" applyBorder="1"/>
    <xf numFmtId="174" fontId="0" fillId="0" borderId="0" xfId="0" applyNumberFormat="1" applyBorder="1"/>
    <xf numFmtId="174" fontId="0" fillId="0" borderId="9" xfId="0" applyNumberFormat="1" applyBorder="1"/>
    <xf numFmtId="174" fontId="0" fillId="0" borderId="10" xfId="0" applyNumberFormat="1" applyBorder="1"/>
    <xf numFmtId="174" fontId="0" fillId="0" borderId="11" xfId="0" applyNumberFormat="1" applyBorder="1"/>
    <xf numFmtId="174" fontId="0" fillId="0" borderId="12" xfId="0" applyNumberFormat="1" applyBorder="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'STS_ 3.3'!$K$1</c:f>
          <c:strCache>
            <c:ptCount val="1"/>
            <c:pt idx="0">
              <c:v>Sensitivity of Number_to_produce_1 to Basic Selling Price</c:v>
            </c:pt>
          </c:strCache>
        </c:strRef>
      </c:tx>
      <c:overlay val="0"/>
      <c:txPr>
        <a:bodyPr/>
        <a:lstStyle/>
        <a:p>
          <a:pPr>
            <a:defRPr sz="1200"/>
          </a:pPr>
          <a:endParaRPr lang="en-US"/>
        </a:p>
      </c:txPr>
    </c:title>
    <c:autoTitleDeleted val="0"/>
    <c:plotArea>
      <c:layout/>
      <c:lineChart>
        <c:grouping val="standard"/>
        <c:varyColors val="0"/>
        <c:ser>
          <c:idx val="0"/>
          <c:order val="0"/>
          <c:cat>
            <c:numRef>
              <c:f>'STS_ 3.3'!$A$5:$A$20</c:f>
              <c:numCache>
                <c:formatCode>"$"#,##0</c:formatCode>
                <c:ptCount val="16"/>
                <c:pt idx="0">
                  <c:v>500</c:v>
                </c:pt>
                <c:pt idx="1">
                  <c:v>510</c:v>
                </c:pt>
                <c:pt idx="2">
                  <c:v>520</c:v>
                </c:pt>
                <c:pt idx="3">
                  <c:v>530</c:v>
                </c:pt>
                <c:pt idx="4">
                  <c:v>540</c:v>
                </c:pt>
                <c:pt idx="5">
                  <c:v>550</c:v>
                </c:pt>
                <c:pt idx="6">
                  <c:v>560</c:v>
                </c:pt>
                <c:pt idx="7">
                  <c:v>570</c:v>
                </c:pt>
                <c:pt idx="8">
                  <c:v>580</c:v>
                </c:pt>
                <c:pt idx="9">
                  <c:v>590</c:v>
                </c:pt>
                <c:pt idx="10">
                  <c:v>600</c:v>
                </c:pt>
                <c:pt idx="11">
                  <c:v>610</c:v>
                </c:pt>
                <c:pt idx="12">
                  <c:v>620</c:v>
                </c:pt>
                <c:pt idx="13">
                  <c:v>630</c:v>
                </c:pt>
                <c:pt idx="14">
                  <c:v>640</c:v>
                </c:pt>
                <c:pt idx="15">
                  <c:v>650</c:v>
                </c:pt>
              </c:numCache>
            </c:numRef>
          </c:cat>
          <c:val>
            <c:numRef>
              <c:f>'STS_ 3.3'!$K$5:$K$20</c:f>
              <c:numCache>
                <c:formatCode>General</c:formatCode>
                <c:ptCount val="16"/>
                <c:pt idx="0">
                  <c:v>560</c:v>
                </c:pt>
                <c:pt idx="1">
                  <c:v>560</c:v>
                </c:pt>
                <c:pt idx="2">
                  <c:v>560</c:v>
                </c:pt>
                <c:pt idx="3">
                  <c:v>560</c:v>
                </c:pt>
                <c:pt idx="4">
                  <c:v>514.28571428571433</c:v>
                </c:pt>
                <c:pt idx="5">
                  <c:v>514.28571428571433</c:v>
                </c:pt>
                <c:pt idx="6">
                  <c:v>514.28571428571433</c:v>
                </c:pt>
                <c:pt idx="7">
                  <c:v>514.28571428571433</c:v>
                </c:pt>
                <c:pt idx="8">
                  <c:v>514.28571428571433</c:v>
                </c:pt>
                <c:pt idx="9">
                  <c:v>514.28571428571433</c:v>
                </c:pt>
                <c:pt idx="10">
                  <c:v>525</c:v>
                </c:pt>
                <c:pt idx="11">
                  <c:v>525</c:v>
                </c:pt>
                <c:pt idx="12">
                  <c:v>525</c:v>
                </c:pt>
                <c:pt idx="13">
                  <c:v>525</c:v>
                </c:pt>
                <c:pt idx="14">
                  <c:v>525</c:v>
                </c:pt>
                <c:pt idx="15">
                  <c:v>525</c:v>
                </c:pt>
              </c:numCache>
            </c:numRef>
          </c:val>
          <c:smooth val="0"/>
          <c:extLst>
            <c:ext xmlns:c16="http://schemas.microsoft.com/office/drawing/2014/chart" uri="{C3380CC4-5D6E-409C-BE32-E72D297353CC}">
              <c16:uniqueId val="{00000001-8878-42D1-906C-242257DC5D9D}"/>
            </c:ext>
          </c:extLst>
        </c:ser>
        <c:dLbls>
          <c:showLegendKey val="0"/>
          <c:showVal val="0"/>
          <c:showCatName val="0"/>
          <c:showSerName val="0"/>
          <c:showPercent val="0"/>
          <c:showBubbleSize val="0"/>
        </c:dLbls>
        <c:marker val="1"/>
        <c:smooth val="0"/>
        <c:axId val="960039551"/>
        <c:axId val="786363855"/>
      </c:lineChart>
      <c:catAx>
        <c:axId val="960039551"/>
        <c:scaling>
          <c:orientation val="minMax"/>
        </c:scaling>
        <c:delete val="0"/>
        <c:axPos val="b"/>
        <c:title>
          <c:tx>
            <c:rich>
              <a:bodyPr/>
              <a:lstStyle/>
              <a:p>
                <a:pPr>
                  <a:defRPr/>
                </a:pPr>
                <a:r>
                  <a:rPr lang="en-US"/>
                  <a:t>Basic Selling Price ($D$11)</a:t>
                </a:r>
              </a:p>
            </c:rich>
          </c:tx>
          <c:overlay val="0"/>
        </c:title>
        <c:numFmt formatCode="&quot;$&quot;#,##0" sourceLinked="1"/>
        <c:majorTickMark val="out"/>
        <c:minorTickMark val="none"/>
        <c:tickLblPos val="nextTo"/>
        <c:crossAx val="786363855"/>
        <c:crosses val="autoZero"/>
        <c:auto val="1"/>
        <c:lblAlgn val="ctr"/>
        <c:lblOffset val="100"/>
        <c:noMultiLvlLbl val="0"/>
      </c:catAx>
      <c:valAx>
        <c:axId val="786363855"/>
        <c:scaling>
          <c:orientation val="minMax"/>
        </c:scaling>
        <c:delete val="0"/>
        <c:axPos val="l"/>
        <c:majorGridlines/>
        <c:numFmt formatCode="General" sourceLinked="1"/>
        <c:majorTickMark val="out"/>
        <c:minorTickMark val="none"/>
        <c:tickLblPos val="nextTo"/>
        <c:crossAx val="960039551"/>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171450</xdr:colOff>
      <xdr:row>7</xdr:row>
      <xdr:rowOff>152400</xdr:rowOff>
    </xdr:from>
    <xdr:to>
      <xdr:col>13</xdr:col>
      <xdr:colOff>400050</xdr:colOff>
      <xdr:row>14</xdr:row>
      <xdr:rowOff>114300</xdr:rowOff>
    </xdr:to>
    <xdr:sp macro="" textlink="">
      <xdr:nvSpPr>
        <xdr:cNvPr id="2" name="TextBox 1">
          <a:extLst>
            <a:ext uri="{FF2B5EF4-FFF2-40B4-BE49-F238E27FC236}">
              <a16:creationId xmlns:a16="http://schemas.microsoft.com/office/drawing/2014/main" id="{56BA79F1-0879-4354-9C03-9C3B95C629B2}"/>
            </a:ext>
          </a:extLst>
        </xdr:cNvPr>
        <xdr:cNvSpPr txBox="1"/>
      </xdr:nvSpPr>
      <xdr:spPr>
        <a:xfrm>
          <a:off x="7639050" y="1419225"/>
          <a:ext cx="3276600" cy="12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2B)</a:t>
          </a:r>
        </a:p>
        <a:p>
          <a:r>
            <a:rPr lang="en-US" sz="1100"/>
            <a:t>I would</a:t>
          </a:r>
          <a:r>
            <a:rPr lang="en-US" sz="1100" baseline="0"/>
            <a:t> set row 16 to an integer as one of the constraints.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8</xdr:col>
      <xdr:colOff>15875</xdr:colOff>
      <xdr:row>22</xdr:row>
      <xdr:rowOff>6350</xdr:rowOff>
    </xdr:from>
    <xdr:to>
      <xdr:col>16</xdr:col>
      <xdr:colOff>15875</xdr:colOff>
      <xdr:row>37</xdr:row>
      <xdr:rowOff>149225</xdr:rowOff>
    </xdr:to>
    <xdr:graphicFrame macro="">
      <xdr:nvGraphicFramePr>
        <xdr:cNvPr id="2" name="STS_1_Chart">
          <a:extLst>
            <a:ext uri="{FF2B5EF4-FFF2-40B4-BE49-F238E27FC236}">
              <a16:creationId xmlns:a16="http://schemas.microsoft.com/office/drawing/2014/main" id="{502FEE79-DC65-41BB-ABA8-CC3C85910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406400</xdr:colOff>
      <xdr:row>2</xdr:row>
      <xdr:rowOff>15875</xdr:rowOff>
    </xdr:from>
    <xdr:to>
      <xdr:col>16</xdr:col>
      <xdr:colOff>406400</xdr:colOff>
      <xdr:row>3</xdr:row>
      <xdr:rowOff>596900</xdr:rowOff>
    </xdr:to>
    <xdr:sp macro="" textlink="">
      <xdr:nvSpPr>
        <xdr:cNvPr id="3" name="TextBox 2">
          <a:extLst>
            <a:ext uri="{FF2B5EF4-FFF2-40B4-BE49-F238E27FC236}">
              <a16:creationId xmlns:a16="http://schemas.microsoft.com/office/drawing/2014/main" id="{D2160E8B-C04A-4DCD-B9C3-C39E941FF63E}"/>
            </a:ext>
          </a:extLst>
        </xdr:cNvPr>
        <xdr:cNvSpPr txBox="1"/>
      </xdr:nvSpPr>
      <xdr:spPr>
        <a:xfrm>
          <a:off x="8921750" y="377825"/>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twoCellAnchor>
    <xdr:from>
      <xdr:col>13</xdr:col>
      <xdr:colOff>533400</xdr:colOff>
      <xdr:row>4</xdr:row>
      <xdr:rowOff>76200</xdr:rowOff>
    </xdr:from>
    <xdr:to>
      <xdr:col>19</xdr:col>
      <xdr:colOff>38100</xdr:colOff>
      <xdr:row>12</xdr:row>
      <xdr:rowOff>95250</xdr:rowOff>
    </xdr:to>
    <xdr:sp macro="" textlink="">
      <xdr:nvSpPr>
        <xdr:cNvPr id="4" name="TextBox 3">
          <a:extLst>
            <a:ext uri="{FF2B5EF4-FFF2-40B4-BE49-F238E27FC236}">
              <a16:creationId xmlns:a16="http://schemas.microsoft.com/office/drawing/2014/main" id="{66060407-6B36-429B-A919-9DCB0DD4C956}"/>
            </a:ext>
          </a:extLst>
        </xdr:cNvPr>
        <xdr:cNvSpPr txBox="1"/>
      </xdr:nvSpPr>
      <xdr:spPr>
        <a:xfrm>
          <a:off x="9658350" y="2057400"/>
          <a:ext cx="3162300" cy="1466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would produce a greater number</a:t>
          </a:r>
          <a:r>
            <a:rPr lang="en-US" sz="1100" baseline="0"/>
            <a:t> of VXP you have better margins compared to the XP. In the defense though this model does not provide demand, so we must factor that in when deciding our price point.</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523875</xdr:colOff>
      <xdr:row>2</xdr:row>
      <xdr:rowOff>104775</xdr:rowOff>
    </xdr:from>
    <xdr:to>
      <xdr:col>8</xdr:col>
      <xdr:colOff>323850</xdr:colOff>
      <xdr:row>13</xdr:row>
      <xdr:rowOff>76200</xdr:rowOff>
    </xdr:to>
    <xdr:sp macro="" textlink="">
      <xdr:nvSpPr>
        <xdr:cNvPr id="2" name="TextBox 1">
          <a:extLst>
            <a:ext uri="{FF2B5EF4-FFF2-40B4-BE49-F238E27FC236}">
              <a16:creationId xmlns:a16="http://schemas.microsoft.com/office/drawing/2014/main" id="{194C18B3-F42E-40B0-B522-44CED3466C52}"/>
            </a:ext>
          </a:extLst>
        </xdr:cNvPr>
        <xdr:cNvSpPr txBox="1"/>
      </xdr:nvSpPr>
      <xdr:spPr>
        <a:xfrm>
          <a:off x="1133475" y="466725"/>
          <a:ext cx="4067175" cy="1962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Most</a:t>
          </a:r>
          <a:r>
            <a:rPr lang="en-US" sz="1100" baseline="0"/>
            <a:t> likely, the new solution will still be the optimal solution. This depends if the new constraint is binding. If it is non-binding, it should have no effect. If it is binding however, this will have an effect on the result.</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228600</xdr:colOff>
      <xdr:row>1</xdr:row>
      <xdr:rowOff>63499</xdr:rowOff>
    </xdr:from>
    <xdr:to>
      <xdr:col>9</xdr:col>
      <xdr:colOff>82550</xdr:colOff>
      <xdr:row>12</xdr:row>
      <xdr:rowOff>95249</xdr:rowOff>
    </xdr:to>
    <xdr:sp macro="" textlink="">
      <xdr:nvSpPr>
        <xdr:cNvPr id="2" name="TextBox 1">
          <a:extLst>
            <a:ext uri="{FF2B5EF4-FFF2-40B4-BE49-F238E27FC236}">
              <a16:creationId xmlns:a16="http://schemas.microsoft.com/office/drawing/2014/main" id="{1A9EEE52-3BAF-4C68-9121-ABC11A266BEC}"/>
            </a:ext>
          </a:extLst>
        </xdr:cNvPr>
        <xdr:cNvSpPr txBox="1"/>
      </xdr:nvSpPr>
      <xdr:spPr>
        <a:xfrm>
          <a:off x="1447800" y="244474"/>
          <a:ext cx="4121150" cy="202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terms of a business problem, it depends on what you are selling. Overall, demand is very difficult to predict due to the amount of factors. So, it does not make much sense to "don't produce more than you can sell" as this number is rather arbitratry. It would make more sense to have a lower bound, as this can better determine profitability for the company as a whole. It is not very realistic to have equality constraints in most businesses, as timing would be difficult. In the custom T-shirt business, they run this model and other customized businesses but the lead time is so great. For something that is not personalized, no one would purchase from a company that takes 10 days to deliver something.</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3BB9-F8AB-4F6F-A446-23616F4CD349}">
  <dimension ref="A1:E25"/>
  <sheetViews>
    <sheetView workbookViewId="0">
      <selection activeCell="F8" sqref="F8"/>
    </sheetView>
  </sheetViews>
  <sheetFormatPr defaultRowHeight="14.5" x14ac:dyDescent="0.35"/>
  <cols>
    <col min="1" max="1" width="40.54296875" bestFit="1" customWidth="1"/>
    <col min="2" max="2" width="10" customWidth="1"/>
    <col min="4" max="4" width="14.36328125" bestFit="1" customWidth="1"/>
    <col min="5" max="5" width="8.453125" bestFit="1" customWidth="1"/>
  </cols>
  <sheetData>
    <row r="1" spans="1:5" x14ac:dyDescent="0.35">
      <c r="A1" t="s">
        <v>0</v>
      </c>
    </row>
    <row r="3" spans="1:5" x14ac:dyDescent="0.35">
      <c r="A3" t="s">
        <v>1</v>
      </c>
      <c r="B3" s="1">
        <v>11</v>
      </c>
    </row>
    <row r="4" spans="1:5" x14ac:dyDescent="0.35">
      <c r="A4" t="s">
        <v>2</v>
      </c>
      <c r="B4" s="1">
        <v>15</v>
      </c>
    </row>
    <row r="6" spans="1:5" x14ac:dyDescent="0.35">
      <c r="A6" t="s">
        <v>3</v>
      </c>
    </row>
    <row r="7" spans="1:5" x14ac:dyDescent="0.35">
      <c r="B7" t="s">
        <v>4</v>
      </c>
      <c r="C7" t="s">
        <v>5</v>
      </c>
      <c r="D7" t="s">
        <v>20</v>
      </c>
    </row>
    <row r="8" spans="1:5" x14ac:dyDescent="0.35">
      <c r="A8" t="s">
        <v>6</v>
      </c>
      <c r="B8">
        <v>5</v>
      </c>
      <c r="C8">
        <v>6</v>
      </c>
      <c r="D8">
        <v>8</v>
      </c>
    </row>
    <row r="9" spans="1:5" x14ac:dyDescent="0.35">
      <c r="A9" t="s">
        <v>7</v>
      </c>
      <c r="B9">
        <v>1</v>
      </c>
      <c r="C9">
        <v>2</v>
      </c>
      <c r="D9">
        <v>3</v>
      </c>
    </row>
    <row r="10" spans="1:5" x14ac:dyDescent="0.35">
      <c r="A10" t="s">
        <v>21</v>
      </c>
      <c r="B10" s="1">
        <v>150</v>
      </c>
      <c r="C10" s="1">
        <v>225</v>
      </c>
      <c r="D10" s="2">
        <v>275</v>
      </c>
    </row>
    <row r="11" spans="1:5" x14ac:dyDescent="0.35">
      <c r="A11" t="s">
        <v>8</v>
      </c>
      <c r="B11" s="1">
        <v>300</v>
      </c>
      <c r="C11" s="1">
        <v>450</v>
      </c>
      <c r="D11" s="2">
        <v>560</v>
      </c>
      <c r="E11" s="1"/>
    </row>
    <row r="12" spans="1:5" x14ac:dyDescent="0.35">
      <c r="A12" t="s">
        <v>9</v>
      </c>
      <c r="B12" s="1">
        <f>B11-B8*B3-B9*B4-B10</f>
        <v>80</v>
      </c>
      <c r="C12" s="1">
        <f>C11-C8*B3-C9*B4-C10</f>
        <v>129</v>
      </c>
      <c r="D12" s="1">
        <f>D11-D8*B3-D9*B4-D10</f>
        <v>152</v>
      </c>
    </row>
    <row r="14" spans="1:5" x14ac:dyDescent="0.35">
      <c r="A14" t="s">
        <v>10</v>
      </c>
    </row>
    <row r="15" spans="1:5" x14ac:dyDescent="0.35">
      <c r="B15" t="s">
        <v>4</v>
      </c>
      <c r="C15" t="s">
        <v>5</v>
      </c>
      <c r="D15" t="s">
        <v>20</v>
      </c>
    </row>
    <row r="16" spans="1:5" x14ac:dyDescent="0.35">
      <c r="B16" s="3">
        <v>514.29999999999995</v>
      </c>
      <c r="C16" s="3">
        <v>1200</v>
      </c>
      <c r="D16" s="3">
        <v>28.6</v>
      </c>
    </row>
    <row r="17" spans="1:5" x14ac:dyDescent="0.35">
      <c r="B17" t="s">
        <v>11</v>
      </c>
      <c r="C17" t="s">
        <v>11</v>
      </c>
      <c r="D17" t="s">
        <v>11</v>
      </c>
    </row>
    <row r="18" spans="1:5" x14ac:dyDescent="0.35">
      <c r="A18" t="s">
        <v>12</v>
      </c>
      <c r="B18">
        <v>600</v>
      </c>
      <c r="C18">
        <v>1200</v>
      </c>
      <c r="D18">
        <v>50</v>
      </c>
    </row>
    <row r="20" spans="1:5" x14ac:dyDescent="0.35">
      <c r="A20" t="s">
        <v>13</v>
      </c>
      <c r="B20" t="s">
        <v>14</v>
      </c>
      <c r="D20" t="s">
        <v>15</v>
      </c>
    </row>
    <row r="21" spans="1:5" x14ac:dyDescent="0.35">
      <c r="A21" t="s">
        <v>16</v>
      </c>
      <c r="B21">
        <f>SUMPRODUCT(B8:D8,B16:D16)</f>
        <v>10000.299999999999</v>
      </c>
      <c r="C21" t="s">
        <v>11</v>
      </c>
      <c r="D21">
        <v>10000</v>
      </c>
    </row>
    <row r="22" spans="1:5" x14ac:dyDescent="0.35">
      <c r="A22" t="s">
        <v>17</v>
      </c>
      <c r="B22">
        <f>SUMPRODUCT(B9:D9,B16:D16)</f>
        <v>3000.1000000000004</v>
      </c>
      <c r="C22" t="s">
        <v>11</v>
      </c>
      <c r="D22">
        <v>3000</v>
      </c>
    </row>
    <row r="24" spans="1:5" x14ac:dyDescent="0.35">
      <c r="A24" t="s">
        <v>18</v>
      </c>
      <c r="B24" t="s">
        <v>4</v>
      </c>
      <c r="C24" t="s">
        <v>5</v>
      </c>
      <c r="D24" t="s">
        <v>20</v>
      </c>
      <c r="E24" t="s">
        <v>19</v>
      </c>
    </row>
    <row r="25" spans="1:5" x14ac:dyDescent="0.35">
      <c r="B25" s="1">
        <f>B12*B16</f>
        <v>41144</v>
      </c>
      <c r="C25" s="1">
        <f>C12*C16</f>
        <v>154800</v>
      </c>
      <c r="D25" s="1">
        <f>D12*D16</f>
        <v>4347.2</v>
      </c>
      <c r="E25" s="1">
        <f>SUM(B25:D25)</f>
        <v>200291.20000000001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EC79D-0101-4ED2-A487-28CC62B70C48}">
  <dimension ref="A1"/>
  <sheetViews>
    <sheetView workbookViewId="0"/>
  </sheetViews>
  <sheetFormatPr defaultRowHeight="14.5" x14ac:dyDescent="0.3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ECB6F-CC14-4419-A324-CEB47B7D5715}">
  <dimension ref="B3:I12"/>
  <sheetViews>
    <sheetView workbookViewId="0">
      <selection activeCell="G12" sqref="G12"/>
    </sheetView>
  </sheetViews>
  <sheetFormatPr defaultRowHeight="14.5" x14ac:dyDescent="0.35"/>
  <cols>
    <col min="2" max="2" width="20.90625" bestFit="1" customWidth="1"/>
    <col min="6" max="6" width="10.1796875" bestFit="1" customWidth="1"/>
    <col min="7" max="7" width="12" bestFit="1" customWidth="1"/>
    <col min="9" max="9" width="12.6328125" bestFit="1" customWidth="1"/>
  </cols>
  <sheetData>
    <row r="3" spans="2:9" x14ac:dyDescent="0.35">
      <c r="B3" s="13" t="s">
        <v>55</v>
      </c>
      <c r="C3" s="13" t="s">
        <v>56</v>
      </c>
      <c r="D3" s="13" t="s">
        <v>57</v>
      </c>
      <c r="E3" s="13" t="s">
        <v>58</v>
      </c>
      <c r="F3" s="13" t="s">
        <v>59</v>
      </c>
      <c r="G3" s="18" t="s">
        <v>67</v>
      </c>
      <c r="I3" s="14" t="s">
        <v>66</v>
      </c>
    </row>
    <row r="4" spans="2:9" x14ac:dyDescent="0.35">
      <c r="B4" s="13" t="s">
        <v>60</v>
      </c>
      <c r="C4" s="13">
        <v>0.3</v>
      </c>
      <c r="D4" s="13">
        <v>0.4</v>
      </c>
      <c r="E4" s="13">
        <v>0.1</v>
      </c>
      <c r="F4" s="13">
        <v>0.15</v>
      </c>
      <c r="G4">
        <f>SUMPRODUCT($C$9:$F$9,C4:F4)</f>
        <v>477.30000000000007</v>
      </c>
      <c r="I4" s="14">
        <v>600</v>
      </c>
    </row>
    <row r="5" spans="2:9" x14ac:dyDescent="0.35">
      <c r="B5" s="13" t="s">
        <v>61</v>
      </c>
      <c r="C5" s="13">
        <v>0.3</v>
      </c>
      <c r="D5" s="13">
        <v>0.1</v>
      </c>
      <c r="E5" s="13">
        <v>0.25</v>
      </c>
      <c r="F5" s="13">
        <v>0.4</v>
      </c>
      <c r="G5">
        <f>SUMPRODUCT($C$9:$F$9,C5:F5)</f>
        <v>399.90000000000003</v>
      </c>
      <c r="I5" s="14">
        <v>400</v>
      </c>
    </row>
    <row r="6" spans="2:9" x14ac:dyDescent="0.35">
      <c r="B6" s="13" t="s">
        <v>62</v>
      </c>
      <c r="C6" s="13">
        <v>0.4</v>
      </c>
      <c r="D6" s="13">
        <v>0.5</v>
      </c>
      <c r="E6" s="13">
        <v>0.65</v>
      </c>
      <c r="F6" s="13">
        <v>0.45</v>
      </c>
      <c r="G6">
        <f>SUMPRODUCT($C$9:$F$9,C6:F6)</f>
        <v>799.8</v>
      </c>
      <c r="I6" s="14">
        <v>800</v>
      </c>
    </row>
    <row r="7" spans="2:9" x14ac:dyDescent="0.35">
      <c r="H7" s="16"/>
    </row>
    <row r="8" spans="2:9" x14ac:dyDescent="0.35">
      <c r="B8" s="14" t="s">
        <v>63</v>
      </c>
      <c r="C8" s="17">
        <v>35</v>
      </c>
      <c r="D8" s="17">
        <v>47</v>
      </c>
      <c r="E8" s="17">
        <v>60</v>
      </c>
      <c r="F8" s="17">
        <v>140</v>
      </c>
    </row>
    <row r="9" spans="2:9" x14ac:dyDescent="0.35">
      <c r="B9" s="14" t="s">
        <v>64</v>
      </c>
      <c r="C9" s="15">
        <v>0</v>
      </c>
      <c r="D9" s="15">
        <v>903</v>
      </c>
      <c r="E9" s="15">
        <v>0</v>
      </c>
      <c r="F9" s="15">
        <v>774</v>
      </c>
    </row>
    <row r="12" spans="2:9" x14ac:dyDescent="0.35">
      <c r="F12" s="15" t="s">
        <v>65</v>
      </c>
      <c r="G12" s="19">
        <f>SUMPRODUCT(C9:F9,C8:F8)</f>
        <v>150801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82F14-443C-482B-A48C-828B21672CE6}">
  <dimension ref="A1:H17"/>
  <sheetViews>
    <sheetView showGridLines="0" workbookViewId="0"/>
  </sheetViews>
  <sheetFormatPr defaultRowHeight="14.5" x14ac:dyDescent="0.35"/>
  <cols>
    <col min="1" max="1" width="2.1796875" customWidth="1"/>
    <col min="2" max="2" width="6.08984375" bestFit="1" customWidth="1"/>
    <col min="3" max="3" width="38.81640625" bestFit="1" customWidth="1"/>
    <col min="4" max="5" width="11.81640625" bestFit="1" customWidth="1"/>
    <col min="6" max="6" width="10.36328125" bestFit="1" customWidth="1"/>
    <col min="7" max="7" width="9.54296875" bestFit="1" customWidth="1"/>
    <col min="8" max="8" width="11.81640625" bestFit="1" customWidth="1"/>
  </cols>
  <sheetData>
    <row r="1" spans="1:8" x14ac:dyDescent="0.35">
      <c r="A1" s="4" t="s">
        <v>33</v>
      </c>
    </row>
    <row r="2" spans="1:8" x14ac:dyDescent="0.35">
      <c r="A2" s="4" t="s">
        <v>68</v>
      </c>
    </row>
    <row r="3" spans="1:8" x14ac:dyDescent="0.35">
      <c r="A3" s="4" t="s">
        <v>69</v>
      </c>
    </row>
    <row r="6" spans="1:8" ht="15" thickBot="1" x14ac:dyDescent="0.4">
      <c r="A6" t="s">
        <v>24</v>
      </c>
    </row>
    <row r="7" spans="1:8" x14ac:dyDescent="0.35">
      <c r="B7" s="21"/>
      <c r="C7" s="21"/>
      <c r="D7" s="21" t="s">
        <v>34</v>
      </c>
      <c r="E7" s="21" t="s">
        <v>36</v>
      </c>
      <c r="F7" s="21" t="s">
        <v>38</v>
      </c>
      <c r="G7" s="21" t="s">
        <v>40</v>
      </c>
      <c r="H7" s="21" t="s">
        <v>40</v>
      </c>
    </row>
    <row r="8" spans="1:8" ht="15" thickBot="1" x14ac:dyDescent="0.4">
      <c r="B8" s="22" t="s">
        <v>22</v>
      </c>
      <c r="C8" s="22" t="s">
        <v>23</v>
      </c>
      <c r="D8" s="22" t="s">
        <v>35</v>
      </c>
      <c r="E8" s="22" t="s">
        <v>37</v>
      </c>
      <c r="F8" s="22" t="s">
        <v>39</v>
      </c>
      <c r="G8" s="22" t="s">
        <v>41</v>
      </c>
      <c r="H8" s="22" t="s">
        <v>42</v>
      </c>
    </row>
    <row r="9" spans="1:8" x14ac:dyDescent="0.35">
      <c r="B9" s="6" t="s">
        <v>26</v>
      </c>
      <c r="C9" s="6" t="s">
        <v>4</v>
      </c>
      <c r="D9" s="6">
        <v>514.28571428571433</v>
      </c>
      <c r="E9" s="6">
        <v>0</v>
      </c>
      <c r="F9" s="6">
        <v>80</v>
      </c>
      <c r="G9" s="6">
        <v>15.000000000000016</v>
      </c>
      <c r="H9" s="6">
        <v>29.333333333333336</v>
      </c>
    </row>
    <row r="10" spans="1:8" x14ac:dyDescent="0.35">
      <c r="B10" s="6" t="s">
        <v>27</v>
      </c>
      <c r="C10" s="6" t="s">
        <v>5</v>
      </c>
      <c r="D10" s="6">
        <v>1200</v>
      </c>
      <c r="E10" s="6">
        <v>19.285714285714285</v>
      </c>
      <c r="F10" s="6">
        <v>129</v>
      </c>
      <c r="G10" s="6">
        <v>1E+30</v>
      </c>
      <c r="H10" s="6">
        <v>19.285714285714285</v>
      </c>
    </row>
    <row r="11" spans="1:8" ht="15" thickBot="1" x14ac:dyDescent="0.4">
      <c r="B11" s="5" t="s">
        <v>28</v>
      </c>
      <c r="C11" s="5" t="s">
        <v>20</v>
      </c>
      <c r="D11" s="5">
        <v>28.571428571428569</v>
      </c>
      <c r="E11" s="5">
        <v>0</v>
      </c>
      <c r="F11" s="5">
        <v>152</v>
      </c>
      <c r="G11" s="5">
        <v>33.75</v>
      </c>
      <c r="H11" s="5">
        <v>24.000000000000018</v>
      </c>
    </row>
    <row r="13" spans="1:8" ht="15" thickBot="1" x14ac:dyDescent="0.4">
      <c r="A13" t="s">
        <v>25</v>
      </c>
    </row>
    <row r="14" spans="1:8" x14ac:dyDescent="0.35">
      <c r="B14" s="21"/>
      <c r="C14" s="21"/>
      <c r="D14" s="21" t="s">
        <v>34</v>
      </c>
      <c r="E14" s="21" t="s">
        <v>43</v>
      </c>
      <c r="F14" s="21" t="s">
        <v>45</v>
      </c>
      <c r="G14" s="21" t="s">
        <v>40</v>
      </c>
      <c r="H14" s="21" t="s">
        <v>40</v>
      </c>
    </row>
    <row r="15" spans="1:8" ht="15" thickBot="1" x14ac:dyDescent="0.4">
      <c r="B15" s="22" t="s">
        <v>22</v>
      </c>
      <c r="C15" s="22" t="s">
        <v>23</v>
      </c>
      <c r="D15" s="22" t="s">
        <v>35</v>
      </c>
      <c r="E15" s="22" t="s">
        <v>44</v>
      </c>
      <c r="F15" s="22" t="s">
        <v>46</v>
      </c>
      <c r="G15" s="22" t="s">
        <v>41</v>
      </c>
      <c r="H15" s="22" t="s">
        <v>42</v>
      </c>
    </row>
    <row r="16" spans="1:8" x14ac:dyDescent="0.35">
      <c r="B16" s="6" t="s">
        <v>29</v>
      </c>
      <c r="C16" s="6" t="s">
        <v>30</v>
      </c>
      <c r="D16" s="6">
        <v>10000.000000000002</v>
      </c>
      <c r="E16" s="6">
        <v>12.571428571428571</v>
      </c>
      <c r="F16" s="6">
        <v>10000</v>
      </c>
      <c r="G16" s="6">
        <v>199.99999999999989</v>
      </c>
      <c r="H16" s="6">
        <v>150.00000000000003</v>
      </c>
    </row>
    <row r="17" spans="2:8" ht="15" thickBot="1" x14ac:dyDescent="0.4">
      <c r="B17" s="5" t="s">
        <v>31</v>
      </c>
      <c r="C17" s="5" t="s">
        <v>32</v>
      </c>
      <c r="D17" s="5">
        <v>3000</v>
      </c>
      <c r="E17" s="5">
        <v>17.142857142857153</v>
      </c>
      <c r="F17" s="5">
        <v>3000</v>
      </c>
      <c r="G17" s="5">
        <v>30.000000000000007</v>
      </c>
      <c r="H17" s="5">
        <v>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A2CC3-300F-4A01-BFE7-455F2C3E3F13}">
  <dimension ref="A1:G25"/>
  <sheetViews>
    <sheetView workbookViewId="0">
      <selection activeCell="B16" sqref="B16"/>
    </sheetView>
  </sheetViews>
  <sheetFormatPr defaultRowHeight="14.5" x14ac:dyDescent="0.35"/>
  <cols>
    <col min="1" max="1" width="40.54296875" bestFit="1" customWidth="1"/>
    <col min="2" max="2" width="14.453125" bestFit="1" customWidth="1"/>
    <col min="3" max="3" width="15.453125" bestFit="1" customWidth="1"/>
    <col min="4" max="4" width="15" bestFit="1" customWidth="1"/>
    <col min="5" max="5" width="8.453125" bestFit="1" customWidth="1"/>
    <col min="6" max="6" width="13.1796875" bestFit="1" customWidth="1"/>
  </cols>
  <sheetData>
    <row r="1" spans="1:7" x14ac:dyDescent="0.35">
      <c r="A1" t="s">
        <v>0</v>
      </c>
    </row>
    <row r="3" spans="1:7" x14ac:dyDescent="0.35">
      <c r="A3" t="s">
        <v>1</v>
      </c>
      <c r="B3" s="1">
        <v>11</v>
      </c>
    </row>
    <row r="4" spans="1:7" x14ac:dyDescent="0.35">
      <c r="A4" t="s">
        <v>2</v>
      </c>
      <c r="B4" s="1">
        <v>15</v>
      </c>
    </row>
    <row r="6" spans="1:7" x14ac:dyDescent="0.35">
      <c r="A6" t="s">
        <v>3</v>
      </c>
    </row>
    <row r="7" spans="1:7" x14ac:dyDescent="0.35">
      <c r="B7" t="s">
        <v>4</v>
      </c>
      <c r="C7" t="s">
        <v>5</v>
      </c>
      <c r="D7" t="s">
        <v>20</v>
      </c>
      <c r="E7" t="s">
        <v>19</v>
      </c>
    </row>
    <row r="8" spans="1:7" x14ac:dyDescent="0.35">
      <c r="A8" t="s">
        <v>6</v>
      </c>
      <c r="B8">
        <v>5</v>
      </c>
      <c r="C8">
        <v>6</v>
      </c>
      <c r="D8">
        <v>8</v>
      </c>
    </row>
    <row r="9" spans="1:7" x14ac:dyDescent="0.35">
      <c r="A9" t="s">
        <v>7</v>
      </c>
      <c r="B9">
        <v>1</v>
      </c>
      <c r="C9">
        <v>2</v>
      </c>
      <c r="D9">
        <v>3</v>
      </c>
    </row>
    <row r="10" spans="1:7" x14ac:dyDescent="0.35">
      <c r="A10" t="s">
        <v>21</v>
      </c>
      <c r="B10" s="1">
        <v>150</v>
      </c>
      <c r="C10" s="1">
        <v>225</v>
      </c>
      <c r="D10" s="2">
        <v>275</v>
      </c>
    </row>
    <row r="11" spans="1:7" x14ac:dyDescent="0.35">
      <c r="A11" t="s">
        <v>8</v>
      </c>
      <c r="B11" s="1">
        <v>300</v>
      </c>
      <c r="C11" s="1">
        <v>450</v>
      </c>
      <c r="D11" s="2">
        <v>560</v>
      </c>
      <c r="E11" s="1"/>
    </row>
    <row r="12" spans="1:7" x14ac:dyDescent="0.35">
      <c r="A12" t="s">
        <v>9</v>
      </c>
      <c r="B12" s="1">
        <f>B11-B8*B3-B9*B4-B10</f>
        <v>80</v>
      </c>
      <c r="C12" s="1">
        <f>C11-C8*B3-C9*B4-C10</f>
        <v>129</v>
      </c>
      <c r="D12" s="1">
        <f>D11-D8*B3-D9*B4-D10</f>
        <v>152</v>
      </c>
    </row>
    <row r="14" spans="1:7" x14ac:dyDescent="0.35">
      <c r="A14" t="s">
        <v>10</v>
      </c>
    </row>
    <row r="15" spans="1:7" x14ac:dyDescent="0.35">
      <c r="B15" t="s">
        <v>4</v>
      </c>
      <c r="C15" t="s">
        <v>5</v>
      </c>
      <c r="D15" t="s">
        <v>20</v>
      </c>
    </row>
    <row r="16" spans="1:7" x14ac:dyDescent="0.35">
      <c r="B16" s="20">
        <v>514.28570556640625</v>
      </c>
      <c r="C16" s="20">
        <v>1200</v>
      </c>
      <c r="D16" s="20">
        <v>28.571428298950195</v>
      </c>
      <c r="F16" t="s">
        <v>70</v>
      </c>
      <c r="G16">
        <f>SUMPRODUCT(B11:D11,B16:D16)</f>
        <v>710285.71151733398</v>
      </c>
    </row>
    <row r="17" spans="1:7" x14ac:dyDescent="0.35">
      <c r="B17" t="s">
        <v>11</v>
      </c>
      <c r="C17" t="s">
        <v>11</v>
      </c>
      <c r="D17" t="s">
        <v>11</v>
      </c>
      <c r="F17" t="s">
        <v>71</v>
      </c>
      <c r="G17">
        <f>G16-Total_profit</f>
        <v>509999.99797058105</v>
      </c>
    </row>
    <row r="18" spans="1:7" x14ac:dyDescent="0.35">
      <c r="A18" t="s">
        <v>12</v>
      </c>
      <c r="B18">
        <v>600</v>
      </c>
      <c r="C18">
        <v>1200</v>
      </c>
      <c r="D18">
        <v>50</v>
      </c>
    </row>
    <row r="20" spans="1:7" x14ac:dyDescent="0.35">
      <c r="A20" t="s">
        <v>13</v>
      </c>
      <c r="B20" t="s">
        <v>14</v>
      </c>
      <c r="D20" t="s">
        <v>15</v>
      </c>
    </row>
    <row r="21" spans="1:7" x14ac:dyDescent="0.35">
      <c r="A21" t="s">
        <v>16</v>
      </c>
      <c r="B21">
        <f>SUMPRODUCT(B8:D8,B16:D16)</f>
        <v>9999.9999542236328</v>
      </c>
      <c r="C21" t="s">
        <v>11</v>
      </c>
      <c r="D21">
        <v>10000</v>
      </c>
    </row>
    <row r="22" spans="1:7" x14ac:dyDescent="0.35">
      <c r="A22" t="s">
        <v>17</v>
      </c>
      <c r="B22">
        <f>SUMPRODUCT(B9:D9,B16:D16)</f>
        <v>2999.9999904632568</v>
      </c>
      <c r="C22" t="s">
        <v>11</v>
      </c>
      <c r="D22">
        <v>3000</v>
      </c>
    </row>
    <row r="24" spans="1:7" x14ac:dyDescent="0.35">
      <c r="A24" t="s">
        <v>18</v>
      </c>
      <c r="B24" t="s">
        <v>4</v>
      </c>
      <c r="C24" t="s">
        <v>5</v>
      </c>
      <c r="D24" t="s">
        <v>20</v>
      </c>
      <c r="E24" t="s">
        <v>19</v>
      </c>
    </row>
    <row r="25" spans="1:7" x14ac:dyDescent="0.35">
      <c r="B25" s="1">
        <f>B12*B16</f>
        <v>41142.8564453125</v>
      </c>
      <c r="C25" s="1">
        <f>C12*C16</f>
        <v>154800</v>
      </c>
      <c r="D25" s="1">
        <f>D12*D16</f>
        <v>4342.8571014404297</v>
      </c>
      <c r="E25" s="1">
        <f>SUM(B25:D25)</f>
        <v>200285.71354675293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F00D5-712D-4145-837F-539717EF3647}">
  <dimension ref="A1:B15"/>
  <sheetViews>
    <sheetView workbookViewId="0"/>
  </sheetViews>
  <sheetFormatPr defaultRowHeight="14.5" x14ac:dyDescent="0.35"/>
  <sheetData>
    <row r="1" spans="1:2" x14ac:dyDescent="0.35">
      <c r="A1">
        <v>1</v>
      </c>
    </row>
    <row r="2" spans="1:2" x14ac:dyDescent="0.35">
      <c r="A2" t="s">
        <v>52</v>
      </c>
    </row>
    <row r="3" spans="1:2" x14ac:dyDescent="0.35">
      <c r="A3">
        <v>1</v>
      </c>
    </row>
    <row r="4" spans="1:2" x14ac:dyDescent="0.35">
      <c r="A4">
        <v>500</v>
      </c>
    </row>
    <row r="5" spans="1:2" x14ac:dyDescent="0.35">
      <c r="A5">
        <v>650</v>
      </c>
    </row>
    <row r="6" spans="1:2" x14ac:dyDescent="0.35">
      <c r="A6">
        <v>10</v>
      </c>
    </row>
    <row r="8" spans="1:2" x14ac:dyDescent="0.35">
      <c r="A8" s="7"/>
      <c r="B8" s="7"/>
    </row>
    <row r="9" spans="1:2" x14ac:dyDescent="0.35">
      <c r="A9" t="s">
        <v>53</v>
      </c>
    </row>
    <row r="10" spans="1:2" x14ac:dyDescent="0.35">
      <c r="A10" t="s">
        <v>47</v>
      </c>
    </row>
    <row r="15" spans="1:2" x14ac:dyDescent="0.35">
      <c r="B15"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D3195-1A37-4D68-BC99-2E2740B35187}">
  <dimension ref="A1:B15"/>
  <sheetViews>
    <sheetView workbookViewId="0"/>
  </sheetViews>
  <sheetFormatPr defaultRowHeight="14.5" x14ac:dyDescent="0.35"/>
  <sheetData>
    <row r="1" spans="1:2" x14ac:dyDescent="0.35">
      <c r="A1">
        <v>1</v>
      </c>
    </row>
    <row r="2" spans="1:2" x14ac:dyDescent="0.35">
      <c r="A2" t="s">
        <v>52</v>
      </c>
    </row>
    <row r="3" spans="1:2" x14ac:dyDescent="0.35">
      <c r="A3">
        <v>1</v>
      </c>
    </row>
    <row r="4" spans="1:2" x14ac:dyDescent="0.35">
      <c r="A4">
        <v>500</v>
      </c>
    </row>
    <row r="5" spans="1:2" x14ac:dyDescent="0.35">
      <c r="A5">
        <v>650</v>
      </c>
    </row>
    <row r="6" spans="1:2" x14ac:dyDescent="0.35">
      <c r="A6">
        <v>10</v>
      </c>
    </row>
    <row r="8" spans="1:2" x14ac:dyDescent="0.35">
      <c r="A8" s="7"/>
      <c r="B8" s="7"/>
    </row>
    <row r="9" spans="1:2" x14ac:dyDescent="0.35">
      <c r="A9" t="s">
        <v>73</v>
      </c>
    </row>
    <row r="10" spans="1:2" x14ac:dyDescent="0.35">
      <c r="A10" t="s">
        <v>54</v>
      </c>
    </row>
    <row r="15" spans="1:2" x14ac:dyDescent="0.35">
      <c r="B15"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3847A-9190-4694-941D-D1F85EFD30D5}">
  <dimension ref="A8:B15"/>
  <sheetViews>
    <sheetView workbookViewId="0"/>
  </sheetViews>
  <sheetFormatPr defaultRowHeight="14.5" x14ac:dyDescent="0.35"/>
  <sheetData>
    <row r="8" spans="1:2" x14ac:dyDescent="0.35">
      <c r="A8" s="7"/>
      <c r="B8" s="7"/>
    </row>
    <row r="15" spans="1:2" x14ac:dyDescent="0.35">
      <c r="B15"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C4E8E-BFA2-4C3E-8439-2B861F034BEE}">
  <dimension ref="A1:K20"/>
  <sheetViews>
    <sheetView tabSelected="1" topLeftCell="A4" workbookViewId="0"/>
  </sheetViews>
  <sheetFormatPr defaultRowHeight="14.5" x14ac:dyDescent="0.35"/>
  <cols>
    <col min="2" max="2" width="14.453125" bestFit="1" customWidth="1"/>
    <col min="3" max="3" width="15.453125" bestFit="1" customWidth="1"/>
    <col min="4" max="4" width="13.453125" bestFit="1" customWidth="1"/>
  </cols>
  <sheetData>
    <row r="1" spans="1:11" x14ac:dyDescent="0.35">
      <c r="A1" s="4" t="s">
        <v>48</v>
      </c>
      <c r="K1" s="10" t="str">
        <f>CONCATENATE("Sensitivity of ",$K$4," to ","Basic Selling Price")</f>
        <v>Sensitivity of Number_to_produce_1 to Basic Selling Price</v>
      </c>
    </row>
    <row r="3" spans="1:11" x14ac:dyDescent="0.35">
      <c r="A3" t="s">
        <v>72</v>
      </c>
      <c r="K3" t="s">
        <v>49</v>
      </c>
    </row>
    <row r="4" spans="1:11" ht="113" x14ac:dyDescent="0.35">
      <c r="B4" s="8" t="s">
        <v>50</v>
      </c>
      <c r="C4" s="8" t="s">
        <v>51</v>
      </c>
      <c r="D4" s="8" t="s">
        <v>28</v>
      </c>
      <c r="J4" s="10">
        <f>MATCH($K$4,OutputAddresses,0)</f>
        <v>1</v>
      </c>
      <c r="K4" s="9" t="s">
        <v>50</v>
      </c>
    </row>
    <row r="5" spans="1:11" x14ac:dyDescent="0.35">
      <c r="A5" s="1">
        <v>500</v>
      </c>
      <c r="B5" s="23">
        <v>560</v>
      </c>
      <c r="C5" s="24">
        <v>1200</v>
      </c>
      <c r="D5" s="25">
        <v>0</v>
      </c>
      <c r="K5">
        <f>INDEX(OutputValues,1,$J$4)</f>
        <v>560</v>
      </c>
    </row>
    <row r="6" spans="1:11" x14ac:dyDescent="0.35">
      <c r="A6" s="1">
        <v>510</v>
      </c>
      <c r="B6" s="26">
        <v>560</v>
      </c>
      <c r="C6" s="27">
        <v>1200</v>
      </c>
      <c r="D6" s="28">
        <v>0</v>
      </c>
      <c r="K6">
        <f>INDEX(OutputValues,2,$J$4)</f>
        <v>560</v>
      </c>
    </row>
    <row r="7" spans="1:11" x14ac:dyDescent="0.35">
      <c r="A7" s="1">
        <v>520</v>
      </c>
      <c r="B7" s="26">
        <v>560</v>
      </c>
      <c r="C7" s="27">
        <v>1200</v>
      </c>
      <c r="D7" s="28">
        <v>0</v>
      </c>
      <c r="K7">
        <f>INDEX(OutputValues,3,$J$4)</f>
        <v>560</v>
      </c>
    </row>
    <row r="8" spans="1:11" x14ac:dyDescent="0.35">
      <c r="A8" s="1">
        <v>530</v>
      </c>
      <c r="B8" s="26">
        <v>560</v>
      </c>
      <c r="C8" s="27">
        <v>1200</v>
      </c>
      <c r="D8" s="28">
        <v>0</v>
      </c>
      <c r="K8">
        <f>INDEX(OutputValues,4,$J$4)</f>
        <v>560</v>
      </c>
    </row>
    <row r="9" spans="1:11" x14ac:dyDescent="0.35">
      <c r="A9" s="1">
        <v>540</v>
      </c>
      <c r="B9" s="26">
        <v>514.28571428571433</v>
      </c>
      <c r="C9" s="27">
        <v>1200</v>
      </c>
      <c r="D9" s="28">
        <v>28.571428571428569</v>
      </c>
      <c r="K9">
        <f>INDEX(OutputValues,5,$J$4)</f>
        <v>514.28571428571433</v>
      </c>
    </row>
    <row r="10" spans="1:11" x14ac:dyDescent="0.35">
      <c r="A10" s="1">
        <v>550</v>
      </c>
      <c r="B10" s="26">
        <v>514.28571428571433</v>
      </c>
      <c r="C10" s="27">
        <v>1200</v>
      </c>
      <c r="D10" s="28">
        <v>28.571428571428569</v>
      </c>
      <c r="K10">
        <f>INDEX(OutputValues,6,$J$4)</f>
        <v>514.28571428571433</v>
      </c>
    </row>
    <row r="11" spans="1:11" x14ac:dyDescent="0.35">
      <c r="A11" s="1">
        <v>560</v>
      </c>
      <c r="B11" s="26">
        <v>514.28571428571433</v>
      </c>
      <c r="C11" s="27">
        <v>1200</v>
      </c>
      <c r="D11" s="28">
        <v>28.571428571428569</v>
      </c>
      <c r="K11">
        <f>INDEX(OutputValues,7,$J$4)</f>
        <v>514.28571428571433</v>
      </c>
    </row>
    <row r="12" spans="1:11" x14ac:dyDescent="0.35">
      <c r="A12" s="1">
        <v>570</v>
      </c>
      <c r="B12" s="26">
        <v>514.28571428571433</v>
      </c>
      <c r="C12" s="27">
        <v>1200</v>
      </c>
      <c r="D12" s="28">
        <v>28.571428571428569</v>
      </c>
      <c r="K12">
        <f>INDEX(OutputValues,8,$J$4)</f>
        <v>514.28571428571433</v>
      </c>
    </row>
    <row r="13" spans="1:11" x14ac:dyDescent="0.35">
      <c r="A13" s="1">
        <v>580</v>
      </c>
      <c r="B13" s="26">
        <v>514.28571428571433</v>
      </c>
      <c r="C13" s="27">
        <v>1200</v>
      </c>
      <c r="D13" s="28">
        <v>28.571428571428569</v>
      </c>
      <c r="K13">
        <f>INDEX(OutputValues,9,$J$4)</f>
        <v>514.28571428571433</v>
      </c>
    </row>
    <row r="14" spans="1:11" x14ac:dyDescent="0.35">
      <c r="A14" s="1">
        <v>590</v>
      </c>
      <c r="B14" s="26">
        <v>514.28571428571433</v>
      </c>
      <c r="C14" s="27">
        <v>1200</v>
      </c>
      <c r="D14" s="28">
        <v>28.571428571428569</v>
      </c>
      <c r="K14">
        <f>INDEX(OutputValues,10,$J$4)</f>
        <v>514.28571428571433</v>
      </c>
    </row>
    <row r="15" spans="1:11" x14ac:dyDescent="0.35">
      <c r="A15" s="1">
        <v>600</v>
      </c>
      <c r="B15" s="26">
        <v>525</v>
      </c>
      <c r="C15" s="27">
        <v>1162.5</v>
      </c>
      <c r="D15" s="28">
        <v>50</v>
      </c>
      <c r="K15">
        <f>INDEX(OutputValues,11,$J$4)</f>
        <v>525</v>
      </c>
    </row>
    <row r="16" spans="1:11" x14ac:dyDescent="0.35">
      <c r="A16" s="1">
        <v>610</v>
      </c>
      <c r="B16" s="26">
        <v>525</v>
      </c>
      <c r="C16" s="27">
        <v>1162.5</v>
      </c>
      <c r="D16" s="28">
        <v>50</v>
      </c>
      <c r="K16">
        <f>INDEX(OutputValues,12,$J$4)</f>
        <v>525</v>
      </c>
    </row>
    <row r="17" spans="1:11" x14ac:dyDescent="0.35">
      <c r="A17" s="1">
        <v>620</v>
      </c>
      <c r="B17" s="26">
        <v>525</v>
      </c>
      <c r="C17" s="27">
        <v>1162.5</v>
      </c>
      <c r="D17" s="28">
        <v>50</v>
      </c>
      <c r="K17">
        <f>INDEX(OutputValues,13,$J$4)</f>
        <v>525</v>
      </c>
    </row>
    <row r="18" spans="1:11" x14ac:dyDescent="0.35">
      <c r="A18" s="1">
        <v>630</v>
      </c>
      <c r="B18" s="26">
        <v>525</v>
      </c>
      <c r="C18" s="27">
        <v>1162.5</v>
      </c>
      <c r="D18" s="28">
        <v>50</v>
      </c>
      <c r="K18">
        <f>INDEX(OutputValues,14,$J$4)</f>
        <v>525</v>
      </c>
    </row>
    <row r="19" spans="1:11" x14ac:dyDescent="0.35">
      <c r="A19" s="1">
        <v>640</v>
      </c>
      <c r="B19" s="26">
        <v>525</v>
      </c>
      <c r="C19" s="27">
        <v>1162.5</v>
      </c>
      <c r="D19" s="28">
        <v>50</v>
      </c>
      <c r="K19">
        <f>INDEX(OutputValues,15,$J$4)</f>
        <v>525</v>
      </c>
    </row>
    <row r="20" spans="1:11" x14ac:dyDescent="0.35">
      <c r="A20" s="1">
        <v>650</v>
      </c>
      <c r="B20" s="29">
        <v>525</v>
      </c>
      <c r="C20" s="30">
        <v>1162.5</v>
      </c>
      <c r="D20" s="31">
        <v>50</v>
      </c>
      <c r="K20">
        <f>INDEX(OutputValues,16,$J$4)</f>
        <v>525</v>
      </c>
    </row>
  </sheetData>
  <dataValidations count="1">
    <dataValidation type="list" allowBlank="1" showInputMessage="1" showErrorMessage="1" sqref="K4" xr:uid="{015258E0-AFF7-4E20-8D2A-B01DA7A70032}">
      <formula1>OutputAddresses</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3851F-BA7B-4120-92E3-D682D904E267}">
  <dimension ref="A1:E25"/>
  <sheetViews>
    <sheetView workbookViewId="0">
      <selection activeCell="D19" sqref="D19"/>
    </sheetView>
  </sheetViews>
  <sheetFormatPr defaultRowHeight="14.5" x14ac:dyDescent="0.35"/>
  <cols>
    <col min="1" max="1" width="40.54296875" bestFit="1" customWidth="1"/>
    <col min="2" max="2" width="10" customWidth="1"/>
    <col min="4" max="4" width="14.36328125" bestFit="1" customWidth="1"/>
    <col min="5" max="5" width="8.453125" bestFit="1" customWidth="1"/>
  </cols>
  <sheetData>
    <row r="1" spans="1:5" x14ac:dyDescent="0.35">
      <c r="A1" t="s">
        <v>0</v>
      </c>
    </row>
    <row r="3" spans="1:5" x14ac:dyDescent="0.35">
      <c r="A3" t="s">
        <v>1</v>
      </c>
      <c r="B3" s="1">
        <v>11</v>
      </c>
    </row>
    <row r="4" spans="1:5" x14ac:dyDescent="0.35">
      <c r="A4" t="s">
        <v>2</v>
      </c>
      <c r="B4" s="1">
        <v>15</v>
      </c>
    </row>
    <row r="6" spans="1:5" x14ac:dyDescent="0.35">
      <c r="A6" t="s">
        <v>3</v>
      </c>
    </row>
    <row r="7" spans="1:5" x14ac:dyDescent="0.35">
      <c r="B7" t="s">
        <v>4</v>
      </c>
      <c r="C7" t="s">
        <v>5</v>
      </c>
      <c r="D7" t="s">
        <v>20</v>
      </c>
    </row>
    <row r="8" spans="1:5" x14ac:dyDescent="0.35">
      <c r="A8" t="s">
        <v>6</v>
      </c>
      <c r="B8">
        <v>5</v>
      </c>
      <c r="C8">
        <v>6</v>
      </c>
      <c r="D8">
        <v>8</v>
      </c>
    </row>
    <row r="9" spans="1:5" x14ac:dyDescent="0.35">
      <c r="A9" t="s">
        <v>7</v>
      </c>
      <c r="B9">
        <v>1</v>
      </c>
      <c r="C9">
        <v>2</v>
      </c>
      <c r="D9">
        <v>3</v>
      </c>
    </row>
    <row r="10" spans="1:5" x14ac:dyDescent="0.35">
      <c r="A10" t="s">
        <v>21</v>
      </c>
      <c r="B10" s="1">
        <v>150</v>
      </c>
      <c r="C10" s="1">
        <v>225</v>
      </c>
      <c r="D10" s="2">
        <v>275</v>
      </c>
    </row>
    <row r="11" spans="1:5" x14ac:dyDescent="0.35">
      <c r="A11" t="s">
        <v>8</v>
      </c>
      <c r="B11" s="1">
        <v>300</v>
      </c>
      <c r="C11" s="1">
        <v>450</v>
      </c>
      <c r="D11" s="2">
        <v>560</v>
      </c>
      <c r="E11" s="1"/>
    </row>
    <row r="12" spans="1:5" x14ac:dyDescent="0.35">
      <c r="A12" t="s">
        <v>9</v>
      </c>
      <c r="B12" s="1">
        <f>B11-B8*B3-B9*B4-B10</f>
        <v>80</v>
      </c>
      <c r="C12" s="1">
        <f>C11-C8*B3-C9*B4-C10</f>
        <v>129</v>
      </c>
      <c r="D12" s="1">
        <f>D11-D8*B3-D9*B4-D10</f>
        <v>152</v>
      </c>
    </row>
    <row r="14" spans="1:5" x14ac:dyDescent="0.35">
      <c r="A14" t="s">
        <v>10</v>
      </c>
    </row>
    <row r="15" spans="1:5" x14ac:dyDescent="0.35">
      <c r="B15" t="s">
        <v>4</v>
      </c>
      <c r="C15" t="s">
        <v>5</v>
      </c>
      <c r="D15" t="s">
        <v>20</v>
      </c>
    </row>
    <row r="16" spans="1:5" x14ac:dyDescent="0.35">
      <c r="B16" s="12">
        <v>514.28571428571422</v>
      </c>
      <c r="C16" s="12">
        <v>1200</v>
      </c>
      <c r="D16" s="12">
        <v>28.571428571428573</v>
      </c>
    </row>
    <row r="17" spans="1:5" x14ac:dyDescent="0.35">
      <c r="B17" t="s">
        <v>11</v>
      </c>
      <c r="C17" t="s">
        <v>11</v>
      </c>
      <c r="D17" t="s">
        <v>11</v>
      </c>
    </row>
    <row r="18" spans="1:5" x14ac:dyDescent="0.35">
      <c r="A18" t="s">
        <v>12</v>
      </c>
      <c r="B18">
        <v>600</v>
      </c>
      <c r="C18">
        <v>1200</v>
      </c>
      <c r="D18">
        <v>50</v>
      </c>
    </row>
    <row r="20" spans="1:5" x14ac:dyDescent="0.35">
      <c r="A20" t="s">
        <v>13</v>
      </c>
      <c r="B20" t="s">
        <v>14</v>
      </c>
      <c r="D20" t="s">
        <v>15</v>
      </c>
    </row>
    <row r="21" spans="1:5" x14ac:dyDescent="0.35">
      <c r="A21" t="s">
        <v>16</v>
      </c>
      <c r="B21">
        <f>SUMPRODUCT(B8:D8,B16:D16)</f>
        <v>10000</v>
      </c>
      <c r="C21" t="s">
        <v>11</v>
      </c>
      <c r="D21">
        <v>10000</v>
      </c>
    </row>
    <row r="22" spans="1:5" x14ac:dyDescent="0.35">
      <c r="A22" t="s">
        <v>17</v>
      </c>
      <c r="B22" s="11">
        <f>SUMPRODUCT(B9:D9,B16:D16)</f>
        <v>3000</v>
      </c>
      <c r="C22" t="s">
        <v>11</v>
      </c>
      <c r="D22">
        <v>3000</v>
      </c>
    </row>
    <row r="24" spans="1:5" x14ac:dyDescent="0.35">
      <c r="A24" t="s">
        <v>18</v>
      </c>
      <c r="B24" t="s">
        <v>4</v>
      </c>
      <c r="C24" t="s">
        <v>5</v>
      </c>
      <c r="D24" t="s">
        <v>20</v>
      </c>
      <c r="E24" t="s">
        <v>19</v>
      </c>
    </row>
    <row r="25" spans="1:5" x14ac:dyDescent="0.35">
      <c r="B25" s="1">
        <f>B12*B16</f>
        <v>41142.857142857138</v>
      </c>
      <c r="C25" s="1">
        <f>C12*C16</f>
        <v>154800</v>
      </c>
      <c r="D25" s="1">
        <f>D12*D16</f>
        <v>4342.8571428571431</v>
      </c>
      <c r="E25" s="1">
        <f>SUM(B25:D25)</f>
        <v>200285.71428571426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C45C7-3946-4AE5-8DAC-6DB415B9A0EB}">
  <dimension ref="A1"/>
  <sheetViews>
    <sheetView workbookViewId="0"/>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19</vt:i4>
      </vt:variant>
    </vt:vector>
  </HeadingPairs>
  <TitlesOfParts>
    <vt:vector size="27" baseType="lpstr">
      <vt:lpstr>3.2</vt:lpstr>
      <vt:lpstr>Sensitivity Report 3.3</vt:lpstr>
      <vt:lpstr>3.3</vt:lpstr>
      <vt:lpstr>STS_ 3.3</vt:lpstr>
      <vt:lpstr>3.4</vt:lpstr>
      <vt:lpstr>3.46</vt:lpstr>
      <vt:lpstr>3.50</vt:lpstr>
      <vt:lpstr>Jordan Alloy</vt:lpstr>
      <vt:lpstr>'STS_ 3.3'!ChartData</vt:lpstr>
      <vt:lpstr>'3.3'!Hours_available</vt:lpstr>
      <vt:lpstr>'3.4'!Hours_available</vt:lpstr>
      <vt:lpstr>Hours_available</vt:lpstr>
      <vt:lpstr>'3.3'!Hours_used</vt:lpstr>
      <vt:lpstr>'3.4'!Hours_used</vt:lpstr>
      <vt:lpstr>Hours_used</vt:lpstr>
      <vt:lpstr>'STS_ 3.3'!InputValues</vt:lpstr>
      <vt:lpstr>'3.3'!Maximum_sales</vt:lpstr>
      <vt:lpstr>'3.4'!Maximum_sales</vt:lpstr>
      <vt:lpstr>Maximum_sales</vt:lpstr>
      <vt:lpstr>'3.3'!Number_to_produce</vt:lpstr>
      <vt:lpstr>'3.4'!Number_to_produce</vt:lpstr>
      <vt:lpstr>Number_to_produce</vt:lpstr>
      <vt:lpstr>'STS_ 3.3'!OutputAddresses</vt:lpstr>
      <vt:lpstr>'STS_ 3.3'!OutputValues</vt:lpstr>
      <vt:lpstr>'3.3'!Total_profit</vt:lpstr>
      <vt:lpstr>'3.4'!Total_profit</vt:lpstr>
      <vt:lpstr>Total_profit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Courtney</dc:creator>
  <cp:lastModifiedBy>Courtney, Thomas</cp:lastModifiedBy>
  <dcterms:created xsi:type="dcterms:W3CDTF">2020-11-02T12:55:18Z</dcterms:created>
  <dcterms:modified xsi:type="dcterms:W3CDTF">2020-11-09T13:37:26Z</dcterms:modified>
</cp:coreProperties>
</file>