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showInkAnnotation="0" autoCompressPictures="0"/>
  <bookViews>
    <workbookView xWindow="0" yWindow="0" windowWidth="25340" windowHeight="13980" tabRatio="500" activeTab="1"/>
  </bookViews>
  <sheets>
    <sheet name="InjInfo" sheetId="1" r:id="rId1"/>
    <sheet name="InjAup" sheetId="3" r:id="rId2"/>
    <sheet name="InjAsynoptic" sheetId="5" r:id="rId3"/>
    <sheet name="Sheet1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3" l="1"/>
  <c r="V3" i="3"/>
  <c r="W3" i="3"/>
  <c r="T15" i="3"/>
  <c r="U15" i="3"/>
  <c r="U4" i="3"/>
  <c r="U5" i="3"/>
  <c r="U6" i="3"/>
  <c r="U7" i="3"/>
  <c r="U8" i="3"/>
  <c r="U9" i="3"/>
  <c r="U10" i="3"/>
  <c r="U11" i="3"/>
  <c r="U12" i="3"/>
  <c r="U13" i="3"/>
  <c r="U14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2" i="3"/>
  <c r="T58" i="3"/>
  <c r="T56" i="3"/>
  <c r="T54" i="3"/>
  <c r="T52" i="3"/>
  <c r="T50" i="3"/>
  <c r="T48" i="3"/>
  <c r="T46" i="3"/>
  <c r="T44" i="3"/>
  <c r="T42" i="3"/>
  <c r="T40" i="3"/>
  <c r="T38" i="3"/>
  <c r="T36" i="3"/>
  <c r="T34" i="3"/>
  <c r="T32" i="3"/>
  <c r="T30" i="3"/>
  <c r="T28" i="3"/>
  <c r="T26" i="3"/>
  <c r="T24" i="3"/>
  <c r="T22" i="3"/>
  <c r="T20" i="3"/>
  <c r="T18" i="3"/>
  <c r="T16" i="3"/>
  <c r="T14" i="3"/>
  <c r="T12" i="3"/>
  <c r="T10" i="3"/>
  <c r="T8" i="3"/>
  <c r="T6" i="3"/>
  <c r="T4" i="3"/>
  <c r="T2" i="3"/>
  <c r="N3" i="3"/>
  <c r="J3" i="3"/>
  <c r="P3" i="3"/>
  <c r="N4" i="3"/>
  <c r="J4" i="3"/>
  <c r="P4" i="3"/>
  <c r="N5" i="3"/>
  <c r="J5" i="3"/>
  <c r="P5" i="3"/>
  <c r="N6" i="3"/>
  <c r="J6" i="3"/>
  <c r="P6" i="3"/>
  <c r="N7" i="3"/>
  <c r="J7" i="3"/>
  <c r="P7" i="3"/>
  <c r="J8" i="3"/>
  <c r="P8" i="3"/>
  <c r="N9" i="3"/>
  <c r="J9" i="3"/>
  <c r="P9" i="3"/>
  <c r="N10" i="3"/>
  <c r="J10" i="3"/>
  <c r="P10" i="3"/>
  <c r="N11" i="3"/>
  <c r="J11" i="3"/>
  <c r="P11" i="3"/>
  <c r="N12" i="3"/>
  <c r="J12" i="3"/>
  <c r="P12" i="3"/>
  <c r="N13" i="3"/>
  <c r="J13" i="3"/>
  <c r="P13" i="3"/>
  <c r="N14" i="3"/>
  <c r="J14" i="3"/>
  <c r="P14" i="3"/>
  <c r="N15" i="3"/>
  <c r="J15" i="3"/>
  <c r="P15" i="3"/>
  <c r="N16" i="3"/>
  <c r="J16" i="3"/>
  <c r="P16" i="3"/>
  <c r="N17" i="3"/>
  <c r="J17" i="3"/>
  <c r="P17" i="3"/>
  <c r="N18" i="3"/>
  <c r="J18" i="3"/>
  <c r="P18" i="3"/>
  <c r="N19" i="3"/>
  <c r="J19" i="3"/>
  <c r="P19" i="3"/>
  <c r="N20" i="3"/>
  <c r="J20" i="3"/>
  <c r="P20" i="3"/>
  <c r="N21" i="3"/>
  <c r="J21" i="3"/>
  <c r="P21" i="3"/>
  <c r="N22" i="3"/>
  <c r="J22" i="3"/>
  <c r="P22" i="3"/>
  <c r="N23" i="3"/>
  <c r="J23" i="3"/>
  <c r="P23" i="3"/>
  <c r="N24" i="3"/>
  <c r="J24" i="3"/>
  <c r="P24" i="3"/>
  <c r="N25" i="3"/>
  <c r="J25" i="3"/>
  <c r="P25" i="3"/>
  <c r="N26" i="3"/>
  <c r="J26" i="3"/>
  <c r="P26" i="3"/>
  <c r="N27" i="3"/>
  <c r="J27" i="3"/>
  <c r="P27" i="3"/>
  <c r="N28" i="3"/>
  <c r="J28" i="3"/>
  <c r="P28" i="3"/>
  <c r="N29" i="3"/>
  <c r="J29" i="3"/>
  <c r="P29" i="3"/>
  <c r="N30" i="3"/>
  <c r="J30" i="3"/>
  <c r="P30" i="3"/>
  <c r="N2" i="3"/>
  <c r="J2" i="3"/>
  <c r="P2" i="3"/>
  <c r="L3" i="3"/>
  <c r="O3" i="3"/>
  <c r="L4" i="3"/>
  <c r="O4" i="3"/>
  <c r="L5" i="3"/>
  <c r="O5" i="3"/>
  <c r="L6" i="3"/>
  <c r="O6" i="3"/>
  <c r="L7" i="3"/>
  <c r="O7" i="3"/>
  <c r="L8" i="3"/>
  <c r="O8" i="3"/>
  <c r="L9" i="3"/>
  <c r="O9" i="3"/>
  <c r="L10" i="3"/>
  <c r="O10" i="3"/>
  <c r="L11" i="3"/>
  <c r="O11" i="3"/>
  <c r="L12" i="3"/>
  <c r="O12" i="3"/>
  <c r="L13" i="3"/>
  <c r="O13" i="3"/>
  <c r="L14" i="3"/>
  <c r="O14" i="3"/>
  <c r="L15" i="3"/>
  <c r="O15" i="3"/>
  <c r="L16" i="3"/>
  <c r="O16" i="3"/>
  <c r="L17" i="3"/>
  <c r="O17" i="3"/>
  <c r="L18" i="3"/>
  <c r="O18" i="3"/>
  <c r="L19" i="3"/>
  <c r="O19" i="3"/>
  <c r="L20" i="3"/>
  <c r="O20" i="3"/>
  <c r="L21" i="3"/>
  <c r="O21" i="3"/>
  <c r="L22" i="3"/>
  <c r="O22" i="3"/>
  <c r="L23" i="3"/>
  <c r="O23" i="3"/>
  <c r="L24" i="3"/>
  <c r="O24" i="3"/>
  <c r="L25" i="3"/>
  <c r="O25" i="3"/>
  <c r="L26" i="3"/>
  <c r="O26" i="3"/>
  <c r="L27" i="3"/>
  <c r="O27" i="3"/>
  <c r="L28" i="3"/>
  <c r="O28" i="3"/>
  <c r="L29" i="3"/>
  <c r="O29" i="3"/>
  <c r="L30" i="3"/>
  <c r="O30" i="3"/>
  <c r="L2" i="3"/>
  <c r="O2" i="3"/>
  <c r="B6" i="3"/>
  <c r="B2" i="3"/>
  <c r="B8" i="3"/>
  <c r="B4" i="3"/>
  <c r="B7" i="3"/>
  <c r="B25" i="1"/>
  <c r="V15" i="3"/>
  <c r="V5" i="3"/>
  <c r="W5" i="3"/>
  <c r="V7" i="3"/>
  <c r="W7" i="3"/>
  <c r="V9" i="3"/>
  <c r="W9" i="3"/>
  <c r="V11" i="3"/>
  <c r="W11" i="3"/>
  <c r="V13" i="3"/>
  <c r="W13" i="3"/>
  <c r="V17" i="3"/>
  <c r="W17" i="3"/>
  <c r="V19" i="3"/>
  <c r="W19" i="3"/>
  <c r="V21" i="3"/>
  <c r="W21" i="3"/>
  <c r="V23" i="3"/>
  <c r="W23" i="3"/>
  <c r="V25" i="3"/>
  <c r="W25" i="3"/>
  <c r="V27" i="3"/>
  <c r="W27" i="3"/>
  <c r="V29" i="3"/>
  <c r="W29" i="3"/>
  <c r="V31" i="3"/>
  <c r="W31" i="3"/>
  <c r="V33" i="3"/>
  <c r="W33" i="3"/>
  <c r="V35" i="3"/>
  <c r="W35" i="3"/>
  <c r="V37" i="3"/>
  <c r="W37" i="3"/>
  <c r="V39" i="3"/>
  <c r="W39" i="3"/>
  <c r="V41" i="3"/>
  <c r="W41" i="3"/>
  <c r="V43" i="3"/>
  <c r="W43" i="3"/>
  <c r="V45" i="3"/>
  <c r="W45" i="3"/>
  <c r="V47" i="3"/>
  <c r="W47" i="3"/>
  <c r="V49" i="3"/>
  <c r="W49" i="3"/>
  <c r="V51" i="3"/>
  <c r="W51" i="3"/>
  <c r="V53" i="3"/>
  <c r="W53" i="3"/>
  <c r="V55" i="3"/>
  <c r="W55" i="3"/>
  <c r="V57" i="3"/>
  <c r="W57" i="3"/>
  <c r="V59" i="3"/>
  <c r="W59" i="3"/>
</calcChain>
</file>

<file path=xl/sharedStrings.xml><?xml version="1.0" encoding="utf-8"?>
<sst xmlns="http://schemas.openxmlformats.org/spreadsheetml/2006/main" count="237" uniqueCount="161">
  <si>
    <t>Pump Shutoff</t>
    <phoneticPr fontId="1" type="noConversion"/>
  </si>
  <si>
    <t>HH:MM:SS</t>
  </si>
  <si>
    <t>upstream time offset</t>
    <phoneticPr fontId="1" type="noConversion"/>
  </si>
  <si>
    <t>sec</t>
    <phoneticPr fontId="1" type="noConversion"/>
  </si>
  <si>
    <t>note</t>
    <phoneticPr fontId="1" type="noConversion"/>
  </si>
  <si>
    <t>downstream time offset</t>
    <phoneticPr fontId="1" type="noConversion"/>
  </si>
  <si>
    <t>notes</t>
    <phoneticPr fontId="1" type="noConversion"/>
  </si>
  <si>
    <r>
      <t>NaNO</t>
    </r>
    <r>
      <rPr>
        <vertAlign val="subscript"/>
        <sz val="10"/>
        <rFont val="Verdana"/>
        <family val="2"/>
      </rPr>
      <t>3</t>
    </r>
    <r>
      <rPr>
        <sz val="10"/>
        <rFont val="Verdana"/>
      </rPr>
      <t xml:space="preserve"> inj</t>
    </r>
    <phoneticPr fontId="1" type="noConversion"/>
  </si>
  <si>
    <r>
      <t>KH</t>
    </r>
    <r>
      <rPr>
        <vertAlign val="subscript"/>
        <sz val="10"/>
        <rFont val="Verdana"/>
        <family val="2"/>
      </rPr>
      <t>2</t>
    </r>
    <r>
      <rPr>
        <sz val="10"/>
        <rFont val="Verdana"/>
      </rPr>
      <t>PO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 xml:space="preserve"> inj</t>
    </r>
    <phoneticPr fontId="1" type="noConversion"/>
  </si>
  <si>
    <r>
      <t>NH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>Cl inj</t>
    </r>
    <phoneticPr fontId="1" type="noConversion"/>
  </si>
  <si>
    <r>
      <t>NH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>-N ug/L</t>
    </r>
    <phoneticPr fontId="3" type="noConversion"/>
  </si>
  <si>
    <r>
      <t>NO</t>
    </r>
    <r>
      <rPr>
        <vertAlign val="subscript"/>
        <sz val="10"/>
        <rFont val="Verdana"/>
        <family val="2"/>
      </rPr>
      <t>3</t>
    </r>
    <r>
      <rPr>
        <sz val="10"/>
        <rFont val="Verdana"/>
      </rPr>
      <t>-N ug/L</t>
    </r>
    <phoneticPr fontId="3" type="noConversion"/>
  </si>
  <si>
    <r>
      <t>PO</t>
    </r>
    <r>
      <rPr>
        <vertAlign val="subscript"/>
        <sz val="10"/>
        <rFont val="Verdana"/>
        <family val="2"/>
      </rPr>
      <t>4</t>
    </r>
    <r>
      <rPr>
        <sz val="10"/>
        <rFont val="Verdana"/>
      </rPr>
      <t>-P ug/L</t>
    </r>
    <phoneticPr fontId="3" type="noConversion"/>
  </si>
  <si>
    <t>Lab ID</t>
    <phoneticPr fontId="3" type="noConversion"/>
  </si>
  <si>
    <t>BWRL ID</t>
    <phoneticPr fontId="3" type="noConversion"/>
  </si>
  <si>
    <t>g</t>
    <phoneticPr fontId="1" type="noConversion"/>
  </si>
  <si>
    <t>time</t>
    <phoneticPr fontId="1" type="noConversion"/>
  </si>
  <si>
    <t>upstream reach width</t>
    <phoneticPr fontId="1" type="noConversion"/>
  </si>
  <si>
    <t>distance to downstream sampling</t>
    <phoneticPr fontId="1" type="noConversion"/>
  </si>
  <si>
    <t>downstream reach width</t>
    <phoneticPr fontId="1" type="noConversion"/>
  </si>
  <si>
    <t>discharge</t>
    <phoneticPr fontId="1" type="noConversion"/>
  </si>
  <si>
    <t>L/s</t>
    <phoneticPr fontId="1" type="noConversion"/>
  </si>
  <si>
    <t>average stream temp</t>
    <phoneticPr fontId="1" type="noConversion"/>
  </si>
  <si>
    <t>max photosynthetically active radiation</t>
    <phoneticPr fontId="1" type="noConversion"/>
  </si>
  <si>
    <t>umol/m2/s</t>
    <phoneticPr fontId="1" type="noConversion"/>
  </si>
  <si>
    <t>daily total precipitation</t>
    <phoneticPr fontId="1" type="noConversion"/>
  </si>
  <si>
    <t>mm</t>
    <phoneticPr fontId="1" type="noConversion"/>
  </si>
  <si>
    <t>Injection Info</t>
    <phoneticPr fontId="1" type="noConversion"/>
  </si>
  <si>
    <t>NaCl inj</t>
    <phoneticPr fontId="1" type="noConversion"/>
  </si>
  <si>
    <t>HH:MM:SS</t>
    <phoneticPr fontId="1" type="noConversion"/>
  </si>
  <si>
    <t>Injection A</t>
    <phoneticPr fontId="1" type="noConversion"/>
  </si>
  <si>
    <t>This File</t>
    <phoneticPr fontId="1" type="noConversion"/>
  </si>
  <si>
    <t>Date</t>
    <phoneticPr fontId="1" type="noConversion"/>
  </si>
  <si>
    <t>Reach</t>
    <phoneticPr fontId="1" type="noConversion"/>
  </si>
  <si>
    <t>Injection type</t>
    <phoneticPr fontId="1" type="noConversion"/>
  </si>
  <si>
    <t>Sampling sites</t>
    <phoneticPr fontId="1" type="noConversion"/>
  </si>
  <si>
    <t>Lab analysis file</t>
    <phoneticPr fontId="1" type="noConversion"/>
  </si>
  <si>
    <t>BWRL Sample ID #</t>
    <phoneticPr fontId="1" type="noConversion"/>
  </si>
  <si>
    <t>Notes</t>
    <phoneticPr fontId="1" type="noConversion"/>
  </si>
  <si>
    <t>Reach Info</t>
    <phoneticPr fontId="1" type="noConversion"/>
  </si>
  <si>
    <t>Units</t>
    <phoneticPr fontId="1" type="noConversion"/>
  </si>
  <si>
    <t>m</t>
    <phoneticPr fontId="1" type="noConversion"/>
  </si>
  <si>
    <t>C</t>
    <phoneticPr fontId="1" type="noConversion"/>
  </si>
  <si>
    <t>Time</t>
  </si>
  <si>
    <r>
      <t>Cl</t>
    </r>
    <r>
      <rPr>
        <vertAlign val="superscript"/>
        <sz val="10"/>
        <rFont val="Verdana"/>
        <family val="2"/>
      </rPr>
      <t>-</t>
    </r>
    <r>
      <rPr>
        <sz val="10"/>
        <rFont val="Verdana"/>
      </rPr>
      <t xml:space="preserve"> mg/L</t>
    </r>
    <phoneticPr fontId="3" type="noConversion"/>
  </si>
  <si>
    <t>distance to upstream sampling</t>
    <phoneticPr fontId="1" type="noConversion"/>
  </si>
  <si>
    <t>Data Source</t>
    <phoneticPr fontId="1" type="noConversion"/>
  </si>
  <si>
    <t>tape</t>
    <phoneticPr fontId="1" type="noConversion"/>
  </si>
  <si>
    <t>tape</t>
    <phoneticPr fontId="1" type="noConversion"/>
  </si>
  <si>
    <t>tape - rough estimate</t>
    <phoneticPr fontId="1" type="noConversion"/>
  </si>
  <si>
    <t>YSI</t>
    <phoneticPr fontId="1" type="noConversion"/>
  </si>
  <si>
    <t>TFS EDC</t>
    <phoneticPr fontId="1" type="noConversion"/>
  </si>
  <si>
    <t>AW season long rating curve</t>
    <phoneticPr fontId="1" type="noConversion"/>
  </si>
  <si>
    <t>tape - very rough estimate</t>
    <phoneticPr fontId="1" type="noConversion"/>
  </si>
  <si>
    <t>I8Out</t>
  </si>
  <si>
    <t>y</t>
    <phoneticPr fontId="1" type="noConversion"/>
  </si>
  <si>
    <t>n</t>
    <phoneticPr fontId="1" type="noConversion"/>
  </si>
  <si>
    <t>Constant</t>
    <phoneticPr fontId="1" type="noConversion"/>
  </si>
  <si>
    <t>c11-72 CSASN_2011 set 1 &amp; APNA files</t>
    <phoneticPr fontId="1" type="noConversion"/>
  </si>
  <si>
    <t>?</t>
    <phoneticPr fontId="1" type="noConversion"/>
  </si>
  <si>
    <t>x</t>
    <phoneticPr fontId="1" type="noConversion"/>
  </si>
  <si>
    <t>S-1358b:1394</t>
    <phoneticPr fontId="1" type="noConversion"/>
  </si>
  <si>
    <t>x</t>
  </si>
  <si>
    <t>50lbs</t>
  </si>
  <si>
    <t>1+APNA+synoptic</t>
  </si>
  <si>
    <t>S-1358B</t>
  </si>
  <si>
    <t>Inj</t>
  </si>
  <si>
    <t>S-1359</t>
  </si>
  <si>
    <t>265m</t>
  </si>
  <si>
    <t>S-1360</t>
  </si>
  <si>
    <t>S-1361</t>
  </si>
  <si>
    <t>S-1362</t>
  </si>
  <si>
    <t>S-1363</t>
  </si>
  <si>
    <t>S-1364</t>
  </si>
  <si>
    <t>S-1365</t>
  </si>
  <si>
    <t>S-1366</t>
  </si>
  <si>
    <t>S-1367</t>
  </si>
  <si>
    <t>S-1368</t>
  </si>
  <si>
    <t>S-1369</t>
  </si>
  <si>
    <t>S-1370</t>
  </si>
  <si>
    <t>S-1371</t>
  </si>
  <si>
    <t>S-1372</t>
  </si>
  <si>
    <t>S-1373</t>
  </si>
  <si>
    <t>S-1374</t>
  </si>
  <si>
    <t>S-1375</t>
  </si>
  <si>
    <t>S-1376</t>
  </si>
  <si>
    <t>S-1377</t>
  </si>
  <si>
    <t>S-1378</t>
  </si>
  <si>
    <t>S-1379</t>
  </si>
  <si>
    <t>S-1380</t>
  </si>
  <si>
    <t>S-1381</t>
  </si>
  <si>
    <t>S-1382</t>
  </si>
  <si>
    <t>S-1383</t>
  </si>
  <si>
    <t>S-1384</t>
  </si>
  <si>
    <t>S-1385</t>
  </si>
  <si>
    <t>S-1386</t>
  </si>
  <si>
    <t>S-1387</t>
  </si>
  <si>
    <t>S-1388</t>
  </si>
  <si>
    <t>S-1389</t>
  </si>
  <si>
    <t>S-1390</t>
  </si>
  <si>
    <t>S-1391</t>
  </si>
  <si>
    <t>S-1392</t>
  </si>
  <si>
    <t>S-1393</t>
  </si>
  <si>
    <t>S-1394</t>
  </si>
  <si>
    <t xml:space="preserve">SO4-S, mg/L </t>
  </si>
  <si>
    <t>Station</t>
  </si>
  <si>
    <t>Set M3-1</t>
  </si>
  <si>
    <t>Set M3-2</t>
  </si>
  <si>
    <t>Set M3-3</t>
  </si>
  <si>
    <t>Set M3-4</t>
  </si>
  <si>
    <t>Set M3-5</t>
  </si>
  <si>
    <t>Set M3-6</t>
  </si>
  <si>
    <t>Set M3-7</t>
  </si>
  <si>
    <t>Set M3-8</t>
  </si>
  <si>
    <t>Set M3-9</t>
  </si>
  <si>
    <t>Set M3-10</t>
  </si>
  <si>
    <t>Set M3-11</t>
  </si>
  <si>
    <t>Set M3-12</t>
  </si>
  <si>
    <t>Set M3-13</t>
  </si>
  <si>
    <t>Set M3-14</t>
  </si>
  <si>
    <t>Set M3-15</t>
  </si>
  <si>
    <t>Set M3-16</t>
  </si>
  <si>
    <t>Set M3-17</t>
  </si>
  <si>
    <t>Set M3-18</t>
  </si>
  <si>
    <t>Set M3-19</t>
  </si>
  <si>
    <t>Set M3-20</t>
  </si>
  <si>
    <t>Set M3-21</t>
  </si>
  <si>
    <t>Set M3-22</t>
  </si>
  <si>
    <t>Set M3-23</t>
  </si>
  <si>
    <t>Set M3-24</t>
  </si>
  <si>
    <t>Set M3-25</t>
  </si>
  <si>
    <t>Set M3-26</t>
  </si>
  <si>
    <t>Set M3-27</t>
  </si>
  <si>
    <t>Set M3-28</t>
  </si>
  <si>
    <t>Set M3-29</t>
  </si>
  <si>
    <t>Set M3-30</t>
  </si>
  <si>
    <t>Set M3-31</t>
  </si>
  <si>
    <t>Set M3-32</t>
  </si>
  <si>
    <t>Set M3-33</t>
  </si>
  <si>
    <t>Set M3-34</t>
  </si>
  <si>
    <t>Set M3-35</t>
  </si>
  <si>
    <t>Set M3-36</t>
  </si>
  <si>
    <t>Set M3-37</t>
  </si>
  <si>
    <t>BG Cl</t>
  </si>
  <si>
    <t>BG N</t>
  </si>
  <si>
    <t>BG P</t>
  </si>
  <si>
    <t>NaCl(g)</t>
  </si>
  <si>
    <t>Cl (g)</t>
  </si>
  <si>
    <t>NaNO3 (g)</t>
  </si>
  <si>
    <t>N (g)</t>
  </si>
  <si>
    <t>KH2PO4 (g)</t>
  </si>
  <si>
    <t>P (g)</t>
  </si>
  <si>
    <t>N:Cl</t>
  </si>
  <si>
    <t>P:Cl</t>
  </si>
  <si>
    <t>Q</t>
  </si>
  <si>
    <t>L</t>
  </si>
  <si>
    <t>W</t>
  </si>
  <si>
    <t>Dist (m)</t>
  </si>
  <si>
    <t>ln (P:Cl)</t>
  </si>
  <si>
    <t>slope</t>
  </si>
  <si>
    <t>Sw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</si>
</sst>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0"/>
    <numFmt numFmtId="167" formatCode="0.00000"/>
    <numFmt numFmtId="168" formatCode="0.0000"/>
  </numFmts>
  <fonts count="12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8"/>
      <name val="Helvetica"/>
      <family val="2"/>
    </font>
    <font>
      <vertAlign val="subscript"/>
      <sz val="10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vertAlign val="superscript"/>
      <sz val="10"/>
      <name val="Verdana"/>
      <family val="2"/>
    </font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color rgb="FFFF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0" applyFont="1" applyAlignment="1">
      <alignment horizontal="right"/>
    </xf>
    <xf numFmtId="1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21" fontId="2" fillId="0" borderId="0" xfId="0" applyNumberFormat="1" applyFont="1"/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21" fontId="0" fillId="0" borderId="0" xfId="0" applyNumberFormat="1" applyFill="1"/>
    <xf numFmtId="20" fontId="6" fillId="0" borderId="0" xfId="0" applyNumberFormat="1" applyFont="1"/>
    <xf numFmtId="0" fontId="8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164" fontId="0" fillId="0" borderId="0" xfId="0" applyNumberFormat="1"/>
    <xf numFmtId="2" fontId="0" fillId="0" borderId="0" xfId="0" applyNumberFormat="1"/>
    <xf numFmtId="164" fontId="11" fillId="0" borderId="0" xfId="0" applyNumberFormat="1" applyFont="1"/>
    <xf numFmtId="2" fontId="11" fillId="0" borderId="0" xfId="0" applyNumberFormat="1" applyFont="1"/>
    <xf numFmtId="165" fontId="11" fillId="0" borderId="0" xfId="0" applyNumberFormat="1" applyFont="1"/>
    <xf numFmtId="0" fontId="0" fillId="0" borderId="0" xfId="0" applyFont="1" applyAlignment="1">
      <alignment horizontal="left"/>
    </xf>
    <xf numFmtId="167" fontId="0" fillId="0" borderId="0" xfId="0" applyNumberFormat="1"/>
    <xf numFmtId="167" fontId="0" fillId="0" borderId="0" xfId="0" applyNumberFormat="1" applyFont="1" applyAlignment="1">
      <alignment horizontal="right"/>
    </xf>
    <xf numFmtId="167" fontId="2" fillId="0" borderId="0" xfId="0" applyNumberFormat="1" applyFont="1"/>
    <xf numFmtId="168" fontId="2" fillId="0" borderId="0" xfId="0" applyNumberFormat="1" applyFont="1"/>
    <xf numFmtId="164" fontId="2" fillId="0" borderId="0" xfId="0" applyNumberFormat="1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6" sqref="B16"/>
    </sheetView>
  </sheetViews>
  <sheetFormatPr baseColWidth="10" defaultColWidth="10.7109375" defaultRowHeight="13" x14ac:dyDescent="0"/>
  <cols>
    <col min="1" max="1" width="29.5703125" style="15" bestFit="1" customWidth="1"/>
    <col min="2" max="2" width="10.7109375" style="13"/>
    <col min="3" max="16384" width="10.7109375" style="14"/>
  </cols>
  <sheetData>
    <row r="1" spans="1:10" s="4" customFormat="1" ht="26" customHeight="1">
      <c r="A1" s="2" t="s">
        <v>32</v>
      </c>
      <c r="B1" s="3" t="s">
        <v>33</v>
      </c>
      <c r="C1" s="3" t="s">
        <v>7</v>
      </c>
      <c r="D1" s="3" t="s">
        <v>8</v>
      </c>
      <c r="E1" s="3" t="s">
        <v>9</v>
      </c>
      <c r="F1" s="4" t="s">
        <v>34</v>
      </c>
      <c r="G1" s="3" t="s">
        <v>35</v>
      </c>
      <c r="H1" s="5" t="s">
        <v>36</v>
      </c>
      <c r="I1" s="6" t="s">
        <v>37</v>
      </c>
      <c r="J1" s="5" t="s">
        <v>38</v>
      </c>
    </row>
    <row r="2" spans="1:10" s="11" customFormat="1">
      <c r="A2" s="20">
        <v>40789</v>
      </c>
      <c r="B2" s="21" t="s">
        <v>54</v>
      </c>
      <c r="C2" s="21" t="s">
        <v>55</v>
      </c>
      <c r="D2" s="21" t="s">
        <v>55</v>
      </c>
      <c r="E2" s="21" t="s">
        <v>56</v>
      </c>
      <c r="F2" s="21" t="s">
        <v>57</v>
      </c>
      <c r="G2" s="21" t="s">
        <v>64</v>
      </c>
      <c r="H2" s="22" t="s">
        <v>58</v>
      </c>
      <c r="I2" s="23" t="s">
        <v>61</v>
      </c>
      <c r="J2" s="22"/>
    </row>
    <row r="3" spans="1:10" s="11" customFormat="1">
      <c r="A3" s="7"/>
      <c r="B3" s="8"/>
      <c r="C3" s="8"/>
      <c r="D3" s="8"/>
      <c r="E3" s="8"/>
      <c r="F3" s="8"/>
      <c r="G3" s="8"/>
      <c r="H3" s="9"/>
      <c r="I3" s="10"/>
      <c r="J3" s="9"/>
    </row>
    <row r="5" spans="1:10" s="11" customFormat="1" ht="13" customHeight="1">
      <c r="A5" s="12"/>
      <c r="B5" s="8"/>
    </row>
    <row r="6" spans="1:10" ht="13" customHeight="1">
      <c r="A6" s="1" t="s">
        <v>39</v>
      </c>
      <c r="C6" s="14" t="s">
        <v>40</v>
      </c>
      <c r="D6" s="14" t="s">
        <v>46</v>
      </c>
    </row>
    <row r="7" spans="1:10" ht="13" customHeight="1">
      <c r="A7" s="15" t="s">
        <v>45</v>
      </c>
      <c r="B7" s="13">
        <v>250</v>
      </c>
      <c r="C7" s="14" t="s">
        <v>41</v>
      </c>
      <c r="D7" s="14" t="s">
        <v>47</v>
      </c>
    </row>
    <row r="8" spans="1:10" ht="13" customHeight="1">
      <c r="A8" s="15" t="s">
        <v>17</v>
      </c>
      <c r="B8" s="13">
        <v>3</v>
      </c>
      <c r="C8" s="14" t="s">
        <v>41</v>
      </c>
      <c r="D8" s="14" t="s">
        <v>53</v>
      </c>
    </row>
    <row r="9" spans="1:10" ht="13" customHeight="1">
      <c r="A9" s="15" t="s">
        <v>18</v>
      </c>
      <c r="B9" s="24" t="s">
        <v>62</v>
      </c>
      <c r="C9" s="14" t="s">
        <v>41</v>
      </c>
      <c r="D9" s="14" t="s">
        <v>48</v>
      </c>
    </row>
    <row r="10" spans="1:10" ht="13" customHeight="1">
      <c r="A10" s="15" t="s">
        <v>19</v>
      </c>
      <c r="B10" s="24" t="s">
        <v>62</v>
      </c>
      <c r="C10" s="14" t="s">
        <v>41</v>
      </c>
      <c r="D10" s="14" t="s">
        <v>49</v>
      </c>
    </row>
    <row r="11" spans="1:10" ht="13" customHeight="1">
      <c r="A11" s="15" t="s">
        <v>20</v>
      </c>
      <c r="B11" s="13">
        <v>85</v>
      </c>
      <c r="C11" s="14" t="s">
        <v>21</v>
      </c>
      <c r="D11" s="14" t="s">
        <v>52</v>
      </c>
    </row>
    <row r="12" spans="1:10" s="11" customFormat="1" ht="13" customHeight="1">
      <c r="A12" s="12" t="s">
        <v>2</v>
      </c>
      <c r="B12" s="8" t="s">
        <v>59</v>
      </c>
      <c r="C12" s="11" t="s">
        <v>3</v>
      </c>
      <c r="D12" s="11" t="s">
        <v>4</v>
      </c>
    </row>
    <row r="13" spans="1:10" s="11" customFormat="1" ht="13" customHeight="1">
      <c r="A13" s="12" t="s">
        <v>5</v>
      </c>
      <c r="B13" s="8" t="s">
        <v>60</v>
      </c>
      <c r="C13" s="11" t="s">
        <v>3</v>
      </c>
      <c r="D13" s="11" t="s">
        <v>6</v>
      </c>
    </row>
    <row r="14" spans="1:10" ht="13" customHeight="1"/>
    <row r="15" spans="1:10" ht="13" customHeight="1">
      <c r="A15" s="15" t="s">
        <v>22</v>
      </c>
      <c r="B15" s="13">
        <v>10.8</v>
      </c>
      <c r="C15" s="14" t="s">
        <v>42</v>
      </c>
      <c r="D15" s="14" t="s">
        <v>50</v>
      </c>
    </row>
    <row r="16" spans="1:10" ht="13" customHeight="1">
      <c r="A16" s="15" t="s">
        <v>23</v>
      </c>
      <c r="B16" s="13">
        <v>526</v>
      </c>
      <c r="C16" s="14" t="s">
        <v>24</v>
      </c>
      <c r="D16" s="14" t="s">
        <v>51</v>
      </c>
    </row>
    <row r="17" spans="1:7" ht="13" customHeight="1">
      <c r="A17" s="15" t="s">
        <v>25</v>
      </c>
      <c r="B17" s="13">
        <v>0.2</v>
      </c>
      <c r="C17" s="14" t="s">
        <v>26</v>
      </c>
      <c r="D17" s="14" t="s">
        <v>51</v>
      </c>
    </row>
    <row r="18" spans="1:7" ht="13" customHeight="1"/>
    <row r="19" spans="1:7" ht="13" customHeight="1"/>
    <row r="20" spans="1:7" ht="15">
      <c r="A20" s="1" t="s">
        <v>27</v>
      </c>
      <c r="B20" s="13" t="s">
        <v>16</v>
      </c>
      <c r="C20" s="14" t="s">
        <v>28</v>
      </c>
      <c r="D20" s="3" t="s">
        <v>7</v>
      </c>
      <c r="E20" s="3" t="s">
        <v>8</v>
      </c>
      <c r="F20" s="3" t="s">
        <v>9</v>
      </c>
      <c r="G20" s="11" t="s">
        <v>0</v>
      </c>
    </row>
    <row r="21" spans="1:7">
      <c r="B21" s="13" t="s">
        <v>29</v>
      </c>
      <c r="C21" s="14" t="s">
        <v>15</v>
      </c>
      <c r="D21" s="14" t="s">
        <v>15</v>
      </c>
      <c r="E21" s="14" t="s">
        <v>15</v>
      </c>
      <c r="F21" s="14" t="s">
        <v>15</v>
      </c>
      <c r="G21" s="11" t="s">
        <v>1</v>
      </c>
    </row>
    <row r="22" spans="1:7">
      <c r="A22" s="15" t="s">
        <v>30</v>
      </c>
      <c r="B22" s="25">
        <v>0.55555555555555558</v>
      </c>
      <c r="C22" s="26" t="s">
        <v>63</v>
      </c>
      <c r="D22" s="26">
        <v>365.08</v>
      </c>
      <c r="E22" s="26">
        <v>588.20000000000005</v>
      </c>
      <c r="F22" s="27" t="s">
        <v>62</v>
      </c>
      <c r="G22" s="29">
        <v>0.69791666666666663</v>
      </c>
    </row>
    <row r="25" spans="1:7">
      <c r="A25" s="15" t="s">
        <v>31</v>
      </c>
      <c r="B25" s="16" t="str">
        <f ca="1">MID(CELL("filename"),1, SEARCH("]",CELL("filename")))</f>
        <v>Macintosh HD:Users:tpcovino:Desktop:working from 7_25_12:[PIn7_04_2011_plateau.xlsx]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1" topLeftCell="F1" workbookViewId="0">
      <selection activeCell="J1" sqref="J1:J1048576"/>
    </sheetView>
  </sheetViews>
  <sheetFormatPr baseColWidth="10" defaultColWidth="10.7109375" defaultRowHeight="13" x14ac:dyDescent="0.75"/>
  <cols>
    <col min="1" max="3" width="10.7109375" style="11"/>
    <col min="4" max="4" width="10.7109375" style="12"/>
    <col min="5" max="7" width="10.7109375" style="11"/>
    <col min="8" max="11" width="10.7109375" style="12"/>
    <col min="13" max="13" width="10.7109375" style="12"/>
    <col min="15" max="15" width="10.7109375" style="12"/>
    <col min="18" max="18" width="10.7109375" style="11"/>
    <col min="21" max="26" width="10.7109375" style="11"/>
    <col min="28" max="16384" width="10.7109375" style="11"/>
  </cols>
  <sheetData>
    <row r="1" spans="1:29" ht="16">
      <c r="A1" s="27" t="s">
        <v>146</v>
      </c>
      <c r="B1" s="11">
        <v>22679.599999999999</v>
      </c>
      <c r="D1" s="19" t="s">
        <v>13</v>
      </c>
      <c r="E1" s="19" t="s">
        <v>14</v>
      </c>
      <c r="F1" s="31" t="s">
        <v>105</v>
      </c>
      <c r="G1" s="17" t="s">
        <v>43</v>
      </c>
      <c r="H1" s="12" t="s">
        <v>10</v>
      </c>
      <c r="I1" s="12" t="s">
        <v>44</v>
      </c>
      <c r="J1" s="33" t="s">
        <v>143</v>
      </c>
      <c r="K1" s="12" t="s">
        <v>11</v>
      </c>
      <c r="L1" s="33" t="s">
        <v>144</v>
      </c>
      <c r="M1" s="12" t="s">
        <v>12</v>
      </c>
      <c r="N1" s="33" t="s">
        <v>145</v>
      </c>
      <c r="O1" s="39" t="s">
        <v>152</v>
      </c>
      <c r="P1" s="33" t="s">
        <v>153</v>
      </c>
      <c r="R1" s="17" t="s">
        <v>43</v>
      </c>
      <c r="S1" t="s">
        <v>157</v>
      </c>
      <c r="T1" s="33" t="s">
        <v>153</v>
      </c>
      <c r="U1" s="27" t="s">
        <v>158</v>
      </c>
      <c r="V1" s="27" t="s">
        <v>159</v>
      </c>
      <c r="W1" s="27" t="s">
        <v>160</v>
      </c>
      <c r="Y1" s="17" t="s">
        <v>43</v>
      </c>
      <c r="Z1" s="17"/>
      <c r="AC1" s="27" t="s">
        <v>160</v>
      </c>
    </row>
    <row r="2" spans="1:29">
      <c r="A2" s="27" t="s">
        <v>147</v>
      </c>
      <c r="B2" s="36">
        <f>B1*0.6066</f>
        <v>13757.44536</v>
      </c>
      <c r="D2" t="s">
        <v>107</v>
      </c>
      <c r="E2" t="s">
        <v>67</v>
      </c>
      <c r="F2" s="31" t="s">
        <v>68</v>
      </c>
      <c r="G2" s="28">
        <v>0.56041666666666667</v>
      </c>
      <c r="H2">
        <v>5.45</v>
      </c>
      <c r="I2">
        <v>2.5179999999999998</v>
      </c>
      <c r="J2" s="34">
        <f>(I2-2.12)*1000</f>
        <v>397.99999999999966</v>
      </c>
      <c r="K2">
        <v>2.64</v>
      </c>
      <c r="L2" s="34">
        <f>K2-2</f>
        <v>0.64000000000000012</v>
      </c>
      <c r="M2">
        <v>1.7</v>
      </c>
      <c r="N2" s="35">
        <f>M2-0.2</f>
        <v>1.5</v>
      </c>
      <c r="O2" s="40">
        <f>L2/J2</f>
        <v>1.6080402010050269E-3</v>
      </c>
      <c r="P2" s="40">
        <f>N2/J2</f>
        <v>3.7688442211055309E-3</v>
      </c>
      <c r="R2" s="17"/>
      <c r="S2">
        <v>0</v>
      </c>
      <c r="T2" s="41">
        <f>$B$8</f>
        <v>9.7353205115691625E-3</v>
      </c>
      <c r="U2" s="43">
        <f>LN(T2)</f>
        <v>-4.6319947170667488</v>
      </c>
      <c r="Y2" s="17"/>
      <c r="Z2" s="17"/>
    </row>
    <row r="3" spans="1:29">
      <c r="A3" s="27" t="s">
        <v>148</v>
      </c>
      <c r="B3" s="11">
        <v>365.08</v>
      </c>
      <c r="D3" t="s">
        <v>108</v>
      </c>
      <c r="E3" t="s">
        <v>69</v>
      </c>
      <c r="F3" s="31" t="s">
        <v>68</v>
      </c>
      <c r="G3" s="28">
        <v>0.56388888888888888</v>
      </c>
      <c r="H3"/>
      <c r="I3">
        <v>2.2886000000000002</v>
      </c>
      <c r="J3" s="34">
        <f t="shared" ref="J3:J30" si="0">(I3-2.12)*1000</f>
        <v>168.60000000000008</v>
      </c>
      <c r="K3">
        <v>3.82</v>
      </c>
      <c r="L3" s="34">
        <f t="shared" ref="L3:L30" si="1">K3-2</f>
        <v>1.8199999999999998</v>
      </c>
      <c r="M3">
        <v>2.15</v>
      </c>
      <c r="N3" s="35">
        <f t="shared" ref="N3:N30" si="2">M3-0.2</f>
        <v>1.95</v>
      </c>
      <c r="O3" s="40">
        <f t="shared" ref="O3:O30" si="3">L3/J3</f>
        <v>1.0794780545670219E-2</v>
      </c>
      <c r="P3" s="40">
        <f t="shared" ref="P3:P30" si="4">N3/J3</f>
        <v>1.1565836298932378E-2</v>
      </c>
      <c r="R3" s="28">
        <v>0.56041666666666667</v>
      </c>
      <c r="S3">
        <v>250</v>
      </c>
      <c r="T3" s="40">
        <v>3.7688442211055309E-3</v>
      </c>
      <c r="U3" s="43">
        <f t="shared" ref="U3:U59" si="5">LN(T3)</f>
        <v>-5.5809868971762722</v>
      </c>
      <c r="V3" s="42">
        <f>SLOPE(U2:U3,S2:S3)</f>
        <v>-3.7959687204380936E-3</v>
      </c>
      <c r="W3" s="44">
        <f>-1/V3</f>
        <v>263.43736570215725</v>
      </c>
      <c r="Y3" s="28">
        <v>0.56041666666666667</v>
      </c>
      <c r="Z3" s="28"/>
      <c r="AC3" s="44">
        <v>263.43736570215725</v>
      </c>
    </row>
    <row r="4" spans="1:29">
      <c r="A4" s="27" t="s">
        <v>149</v>
      </c>
      <c r="B4" s="37">
        <f>0.1649*B3</f>
        <v>60.201691999999994</v>
      </c>
      <c r="D4" t="s">
        <v>109</v>
      </c>
      <c r="E4" t="s">
        <v>70</v>
      </c>
      <c r="F4" s="31" t="s">
        <v>68</v>
      </c>
      <c r="G4" s="28">
        <v>0.56736111111111109</v>
      </c>
      <c r="H4"/>
      <c r="I4">
        <v>2.1295999999999999</v>
      </c>
      <c r="J4" s="34">
        <f t="shared" si="0"/>
        <v>9.5999999999998309</v>
      </c>
      <c r="K4">
        <v>4.84</v>
      </c>
      <c r="L4" s="34">
        <f t="shared" si="1"/>
        <v>2.84</v>
      </c>
      <c r="M4">
        <v>1.19</v>
      </c>
      <c r="N4" s="35">
        <f t="shared" si="2"/>
        <v>0.99</v>
      </c>
      <c r="O4" s="40">
        <f t="shared" si="3"/>
        <v>0.29583333333333856</v>
      </c>
      <c r="P4" s="40">
        <f t="shared" si="4"/>
        <v>0.10312500000000181</v>
      </c>
      <c r="R4" s="28"/>
      <c r="S4">
        <v>0</v>
      </c>
      <c r="T4" s="41">
        <f>$B$8</f>
        <v>9.7353205115691625E-3</v>
      </c>
      <c r="U4" s="43">
        <f t="shared" si="5"/>
        <v>-4.6319947170667488</v>
      </c>
      <c r="V4" s="42"/>
      <c r="Y4" s="28"/>
      <c r="Z4" s="28"/>
    </row>
    <row r="5" spans="1:29">
      <c r="A5" s="27" t="s">
        <v>150</v>
      </c>
      <c r="B5" s="11">
        <v>588.20000000000005</v>
      </c>
      <c r="D5" t="s">
        <v>110</v>
      </c>
      <c r="E5" t="s">
        <v>71</v>
      </c>
      <c r="F5" s="31" t="s">
        <v>68</v>
      </c>
      <c r="G5" s="28">
        <v>0.56944444444444442</v>
      </c>
      <c r="H5"/>
      <c r="I5">
        <v>2.7158000000000002</v>
      </c>
      <c r="J5" s="34">
        <f t="shared" si="0"/>
        <v>595.80000000000007</v>
      </c>
      <c r="K5">
        <v>3.2</v>
      </c>
      <c r="L5" s="34">
        <f t="shared" si="1"/>
        <v>1.2000000000000002</v>
      </c>
      <c r="M5">
        <v>0.28899999999999998</v>
      </c>
      <c r="N5" s="35">
        <f t="shared" si="2"/>
        <v>8.8999999999999968E-2</v>
      </c>
      <c r="O5" s="40">
        <f t="shared" si="3"/>
        <v>2.014098690835851E-3</v>
      </c>
      <c r="P5" s="40">
        <f t="shared" si="4"/>
        <v>1.493789862369922E-4</v>
      </c>
      <c r="R5" s="28">
        <v>0.56388888888888888</v>
      </c>
      <c r="S5">
        <v>250</v>
      </c>
      <c r="T5" s="40">
        <v>1.1565836298932378E-2</v>
      </c>
      <c r="U5" s="43">
        <f t="shared" si="5"/>
        <v>-4.4596996729920999</v>
      </c>
      <c r="V5" s="42">
        <f>SLOPE(U4:U5,S4:S5)</f>
        <v>6.8918017629859558E-4</v>
      </c>
      <c r="W5" s="44">
        <f>-1/V5</f>
        <v>-1450.9993676410361</v>
      </c>
      <c r="Y5" s="28">
        <v>0.56388888888888888</v>
      </c>
      <c r="Z5" s="28"/>
      <c r="AC5" s="44">
        <v>-1450.9993676410361</v>
      </c>
    </row>
    <row r="6" spans="1:29">
      <c r="A6" s="27" t="s">
        <v>151</v>
      </c>
      <c r="B6" s="37">
        <f>0.2277*B5</f>
        <v>133.93314000000001</v>
      </c>
      <c r="D6" t="s">
        <v>111</v>
      </c>
      <c r="E6" t="s">
        <v>72</v>
      </c>
      <c r="F6" s="31" t="s">
        <v>68</v>
      </c>
      <c r="G6" s="28">
        <v>0.5708333333333333</v>
      </c>
      <c r="H6"/>
      <c r="I6">
        <v>2.3050999999999999</v>
      </c>
      <c r="J6" s="34">
        <f t="shared" si="0"/>
        <v>185.09999999999982</v>
      </c>
      <c r="K6">
        <v>5.18</v>
      </c>
      <c r="L6" s="34">
        <f t="shared" si="1"/>
        <v>3.1799999999999997</v>
      </c>
      <c r="M6">
        <v>1.91</v>
      </c>
      <c r="N6" s="35">
        <f t="shared" si="2"/>
        <v>1.71</v>
      </c>
      <c r="O6" s="40">
        <f t="shared" si="3"/>
        <v>1.7179902755267439E-2</v>
      </c>
      <c r="P6" s="40">
        <f t="shared" si="4"/>
        <v>9.2382495948136224E-3</v>
      </c>
      <c r="R6" s="28"/>
      <c r="S6">
        <v>0</v>
      </c>
      <c r="T6" s="41">
        <f>$B$8</f>
        <v>9.7353205115691625E-3</v>
      </c>
      <c r="U6" s="43">
        <f t="shared" si="5"/>
        <v>-4.6319947170667488</v>
      </c>
      <c r="V6" s="42"/>
      <c r="Y6" s="28"/>
      <c r="Z6" s="28"/>
    </row>
    <row r="7" spans="1:29">
      <c r="A7" s="27" t="s">
        <v>152</v>
      </c>
      <c r="B7" s="38">
        <f>B4/B2</f>
        <v>4.3759353880508519E-3</v>
      </c>
      <c r="D7" t="s">
        <v>112</v>
      </c>
      <c r="E7" t="s">
        <v>73</v>
      </c>
      <c r="F7" s="31" t="s">
        <v>68</v>
      </c>
      <c r="G7" s="28">
        <v>0.57291666666666663</v>
      </c>
      <c r="H7"/>
      <c r="I7">
        <v>4.1477000000000004</v>
      </c>
      <c r="J7" s="34">
        <f t="shared" si="0"/>
        <v>2027.7000000000003</v>
      </c>
      <c r="K7">
        <v>8.59</v>
      </c>
      <c r="L7" s="34">
        <f t="shared" si="1"/>
        <v>6.59</v>
      </c>
      <c r="M7">
        <v>2.72</v>
      </c>
      <c r="N7" s="35">
        <f t="shared" si="2"/>
        <v>2.52</v>
      </c>
      <c r="O7" s="40">
        <f t="shared" si="3"/>
        <v>3.2499876707599738E-3</v>
      </c>
      <c r="P7" s="40">
        <f t="shared" si="4"/>
        <v>1.2427873945849977E-3</v>
      </c>
      <c r="R7" s="28">
        <v>0.56736111111111109</v>
      </c>
      <c r="S7">
        <v>250</v>
      </c>
      <c r="T7" s="40">
        <v>0.10312500000000181</v>
      </c>
      <c r="U7" s="43">
        <f t="shared" si="5"/>
        <v>-2.2718134343272745</v>
      </c>
      <c r="V7" s="42">
        <f>SLOPE(U6:U7,S6:S7)</f>
        <v>9.4407251309578961E-3</v>
      </c>
      <c r="W7" s="44">
        <f>-1/V7</f>
        <v>-105.92406686228092</v>
      </c>
      <c r="Y7" s="28">
        <v>0.56736111111111109</v>
      </c>
      <c r="Z7" s="28"/>
      <c r="AC7" s="44">
        <v>-105.92406686228092</v>
      </c>
    </row>
    <row r="8" spans="1:29">
      <c r="A8" s="27" t="s">
        <v>153</v>
      </c>
      <c r="B8" s="38">
        <f>B6/B2</f>
        <v>9.7353205115691625E-3</v>
      </c>
      <c r="D8" t="s">
        <v>113</v>
      </c>
      <c r="E8" t="s">
        <v>74</v>
      </c>
      <c r="F8" s="31" t="s">
        <v>68</v>
      </c>
      <c r="G8" s="28">
        <v>0.57499999999999996</v>
      </c>
      <c r="H8"/>
      <c r="I8">
        <v>5.0659000000000001</v>
      </c>
      <c r="J8" s="34">
        <f t="shared" si="0"/>
        <v>2945.9</v>
      </c>
      <c r="K8">
        <v>13</v>
      </c>
      <c r="L8" s="34">
        <f t="shared" si="1"/>
        <v>11</v>
      </c>
      <c r="M8">
        <v>-2.3300000000000001E-2</v>
      </c>
      <c r="N8" s="35">
        <v>0</v>
      </c>
      <c r="O8" s="40">
        <f t="shared" si="3"/>
        <v>3.734003190875454E-3</v>
      </c>
      <c r="P8" s="40">
        <f t="shared" si="4"/>
        <v>0</v>
      </c>
      <c r="R8" s="28"/>
      <c r="S8">
        <v>0</v>
      </c>
      <c r="T8" s="41">
        <f>$B$8</f>
        <v>9.7353205115691625E-3</v>
      </c>
      <c r="U8" s="43">
        <f t="shared" si="5"/>
        <v>-4.6319947170667488</v>
      </c>
      <c r="V8" s="42"/>
      <c r="Y8" s="28"/>
      <c r="Z8" s="28"/>
    </row>
    <row r="9" spans="1:29">
      <c r="A9" s="27" t="s">
        <v>154</v>
      </c>
      <c r="B9" s="11">
        <v>85</v>
      </c>
      <c r="D9" t="s">
        <v>114</v>
      </c>
      <c r="E9" t="s">
        <v>75</v>
      </c>
      <c r="F9" s="31" t="s">
        <v>68</v>
      </c>
      <c r="G9" s="28">
        <v>0.57708333333333328</v>
      </c>
      <c r="H9"/>
      <c r="I9">
        <v>5.4580000000000002</v>
      </c>
      <c r="J9" s="34">
        <f t="shared" si="0"/>
        <v>3338</v>
      </c>
      <c r="K9">
        <v>16.2</v>
      </c>
      <c r="L9" s="34">
        <f t="shared" si="1"/>
        <v>14.2</v>
      </c>
      <c r="M9">
        <v>1.97</v>
      </c>
      <c r="N9" s="35">
        <f t="shared" si="2"/>
        <v>1.77</v>
      </c>
      <c r="O9" s="40">
        <f t="shared" si="3"/>
        <v>4.254044337926902E-3</v>
      </c>
      <c r="P9" s="40">
        <f t="shared" si="4"/>
        <v>5.3025763930497302E-4</v>
      </c>
      <c r="R9" s="28">
        <v>0.56944444444444442</v>
      </c>
      <c r="S9">
        <v>250</v>
      </c>
      <c r="T9" s="40">
        <v>1.493789862369922E-4</v>
      </c>
      <c r="U9" s="43">
        <f t="shared" si="5"/>
        <v>-8.8090239495291804</v>
      </c>
      <c r="V9" s="42">
        <f>SLOPE(U8:U9,S8:S9)</f>
        <v>-1.6708116929849727E-2</v>
      </c>
      <c r="W9" s="44">
        <f>-1/V9</f>
        <v>59.851149246714904</v>
      </c>
      <c r="Y9" s="28">
        <v>0.56944444444444442</v>
      </c>
      <c r="Z9" s="28"/>
      <c r="AC9" s="44">
        <v>59.851149246714904</v>
      </c>
    </row>
    <row r="10" spans="1:29">
      <c r="A10" s="27" t="s">
        <v>155</v>
      </c>
      <c r="B10" s="11">
        <v>250</v>
      </c>
      <c r="D10" t="s">
        <v>115</v>
      </c>
      <c r="E10" t="s">
        <v>76</v>
      </c>
      <c r="F10" s="31" t="s">
        <v>68</v>
      </c>
      <c r="G10" s="28">
        <v>0.57916666666666672</v>
      </c>
      <c r="H10"/>
      <c r="I10">
        <v>6.7746000000000004</v>
      </c>
      <c r="J10" s="34">
        <f t="shared" si="0"/>
        <v>4654.6000000000004</v>
      </c>
      <c r="K10">
        <v>19.7</v>
      </c>
      <c r="L10" s="34">
        <f t="shared" si="1"/>
        <v>17.7</v>
      </c>
      <c r="M10">
        <v>1.86</v>
      </c>
      <c r="N10" s="35">
        <f t="shared" si="2"/>
        <v>1.6600000000000001</v>
      </c>
      <c r="O10" s="40">
        <f t="shared" si="3"/>
        <v>3.8026898122287627E-3</v>
      </c>
      <c r="P10" s="40">
        <f t="shared" si="4"/>
        <v>3.5663644566665236E-4</v>
      </c>
      <c r="R10" s="28"/>
      <c r="S10">
        <v>0</v>
      </c>
      <c r="T10" s="41">
        <f>$B$8</f>
        <v>9.7353205115691625E-3</v>
      </c>
      <c r="U10" s="43">
        <f t="shared" si="5"/>
        <v>-4.6319947170667488</v>
      </c>
      <c r="V10" s="42"/>
      <c r="Y10" s="28"/>
      <c r="Z10" s="28"/>
    </row>
    <row r="11" spans="1:29">
      <c r="A11" s="27" t="s">
        <v>156</v>
      </c>
      <c r="B11" s="11">
        <v>3</v>
      </c>
      <c r="D11" t="s">
        <v>116</v>
      </c>
      <c r="E11" t="s">
        <v>77</v>
      </c>
      <c r="F11" s="31" t="s">
        <v>68</v>
      </c>
      <c r="G11" s="28">
        <v>0.58125000000000004</v>
      </c>
      <c r="H11"/>
      <c r="I11">
        <v>7.9271000000000003</v>
      </c>
      <c r="J11" s="34">
        <f t="shared" si="0"/>
        <v>5807.1</v>
      </c>
      <c r="K11">
        <v>24.2</v>
      </c>
      <c r="L11" s="34">
        <f t="shared" si="1"/>
        <v>22.2</v>
      </c>
      <c r="M11">
        <v>3</v>
      </c>
      <c r="N11" s="35">
        <f t="shared" si="2"/>
        <v>2.8</v>
      </c>
      <c r="O11" s="40">
        <f t="shared" si="3"/>
        <v>3.8229064421139635E-3</v>
      </c>
      <c r="P11" s="40">
        <f t="shared" si="4"/>
        <v>4.8216838008644582E-4</v>
      </c>
      <c r="R11" s="28">
        <v>0.5708333333333333</v>
      </c>
      <c r="S11">
        <v>250</v>
      </c>
      <c r="T11" s="40">
        <v>9.2382495948136224E-3</v>
      </c>
      <c r="U11" s="43">
        <f t="shared" si="5"/>
        <v>-4.6844028490648828</v>
      </c>
      <c r="V11" s="42">
        <f>SLOPE(U10:U11,S10:S11)</f>
        <v>-2.0963252799253597E-4</v>
      </c>
      <c r="W11" s="44">
        <f>-1/V11</f>
        <v>4770.2520671582288</v>
      </c>
      <c r="Y11" s="28">
        <v>0.5708333333333333</v>
      </c>
      <c r="Z11" s="28"/>
      <c r="AC11" s="44">
        <v>4770.2520671582288</v>
      </c>
    </row>
    <row r="12" spans="1:29">
      <c r="D12" t="s">
        <v>117</v>
      </c>
      <c r="E12" t="s">
        <v>78</v>
      </c>
      <c r="F12" s="31" t="s">
        <v>68</v>
      </c>
      <c r="G12" s="28">
        <v>0.58333333333333337</v>
      </c>
      <c r="H12"/>
      <c r="I12">
        <v>8.2204999999999995</v>
      </c>
      <c r="J12" s="34">
        <f t="shared" si="0"/>
        <v>6100.4999999999991</v>
      </c>
      <c r="K12">
        <v>25.9</v>
      </c>
      <c r="L12" s="34">
        <f t="shared" si="1"/>
        <v>23.9</v>
      </c>
      <c r="M12">
        <v>5.25</v>
      </c>
      <c r="N12" s="35">
        <f t="shared" si="2"/>
        <v>5.05</v>
      </c>
      <c r="O12" s="40">
        <f t="shared" si="3"/>
        <v>3.9177116629784446E-3</v>
      </c>
      <c r="P12" s="40">
        <f t="shared" si="4"/>
        <v>8.278009999180396E-4</v>
      </c>
      <c r="R12" s="28"/>
      <c r="S12">
        <v>0</v>
      </c>
      <c r="T12" s="41">
        <f>$B$8</f>
        <v>9.7353205115691625E-3</v>
      </c>
      <c r="U12" s="43">
        <f t="shared" si="5"/>
        <v>-4.6319947170667488</v>
      </c>
      <c r="V12" s="42"/>
      <c r="Y12" s="28"/>
      <c r="Z12" s="28"/>
    </row>
    <row r="13" spans="1:29">
      <c r="D13" t="s">
        <v>118</v>
      </c>
      <c r="E13" t="s">
        <v>79</v>
      </c>
      <c r="F13" s="31" t="s">
        <v>68</v>
      </c>
      <c r="G13" s="28">
        <v>0.58680555555555558</v>
      </c>
      <c r="H13"/>
      <c r="I13">
        <v>8.6623000000000001</v>
      </c>
      <c r="J13" s="34">
        <f t="shared" si="0"/>
        <v>6542.3</v>
      </c>
      <c r="K13">
        <v>26.5</v>
      </c>
      <c r="L13" s="34">
        <f t="shared" si="1"/>
        <v>24.5</v>
      </c>
      <c r="M13">
        <v>4.2300000000000004</v>
      </c>
      <c r="N13" s="35">
        <f t="shared" si="2"/>
        <v>4.03</v>
      </c>
      <c r="O13" s="40">
        <f t="shared" si="3"/>
        <v>3.7448603702061965E-3</v>
      </c>
      <c r="P13" s="40">
        <f t="shared" si="4"/>
        <v>6.1599131803799891E-4</v>
      </c>
      <c r="R13" s="28">
        <v>0.57291666666666663</v>
      </c>
      <c r="S13">
        <v>250</v>
      </c>
      <c r="T13" s="40">
        <v>1.2427873945849977E-3</v>
      </c>
      <c r="U13" s="43">
        <f t="shared" si="5"/>
        <v>-6.6903985232510861</v>
      </c>
      <c r="V13" s="42">
        <f>SLOPE(U12:U13,S12:S13)</f>
        <v>-8.2336152247373482E-3</v>
      </c>
      <c r="W13" s="44">
        <f>-1/V13</f>
        <v>121.45333158095202</v>
      </c>
      <c r="Y13" s="28">
        <v>0.57291666666666663</v>
      </c>
      <c r="Z13" s="28"/>
      <c r="AC13" s="44">
        <v>121.45333158095202</v>
      </c>
    </row>
    <row r="14" spans="1:29">
      <c r="D14" t="s">
        <v>120</v>
      </c>
      <c r="E14" t="s">
        <v>81</v>
      </c>
      <c r="F14" s="31" t="s">
        <v>68</v>
      </c>
      <c r="G14" s="28">
        <v>0.59444444444444444</v>
      </c>
      <c r="I14" s="11">
        <v>9.6463000000000001</v>
      </c>
      <c r="J14" s="34">
        <f t="shared" si="0"/>
        <v>7526.3</v>
      </c>
      <c r="K14" s="11">
        <v>32.299999999999997</v>
      </c>
      <c r="L14" s="34">
        <f t="shared" si="1"/>
        <v>30.299999999999997</v>
      </c>
      <c r="M14" s="11">
        <v>4.1100000000000003</v>
      </c>
      <c r="N14" s="35">
        <f t="shared" si="2"/>
        <v>3.91</v>
      </c>
      <c r="O14" s="40">
        <f t="shared" si="3"/>
        <v>4.0258825717816183E-3</v>
      </c>
      <c r="P14" s="40">
        <f t="shared" si="4"/>
        <v>5.1951157939492186E-4</v>
      </c>
      <c r="R14" s="28"/>
      <c r="S14">
        <v>0</v>
      </c>
      <c r="T14" s="41">
        <f>$B$8</f>
        <v>9.7353205115691625E-3</v>
      </c>
      <c r="U14" s="43">
        <f t="shared" si="5"/>
        <v>-4.6319947170667488</v>
      </c>
      <c r="V14" s="42"/>
      <c r="Y14" s="28"/>
      <c r="Z14" s="28"/>
    </row>
    <row r="15" spans="1:29">
      <c r="D15" t="s">
        <v>121</v>
      </c>
      <c r="E15" t="s">
        <v>82</v>
      </c>
      <c r="F15" s="31" t="s">
        <v>68</v>
      </c>
      <c r="G15" s="28">
        <v>0.60763888888888895</v>
      </c>
      <c r="I15" s="11">
        <v>9.4870999999999999</v>
      </c>
      <c r="J15" s="34">
        <f t="shared" si="0"/>
        <v>7367.0999999999995</v>
      </c>
      <c r="K15" s="11">
        <v>25.2</v>
      </c>
      <c r="L15" s="34">
        <f t="shared" si="1"/>
        <v>23.2</v>
      </c>
      <c r="M15" s="11">
        <v>9.14</v>
      </c>
      <c r="N15" s="35">
        <f t="shared" si="2"/>
        <v>8.9400000000000013</v>
      </c>
      <c r="O15" s="40">
        <f t="shared" si="3"/>
        <v>3.1491360236728157E-3</v>
      </c>
      <c r="P15" s="40">
        <f t="shared" si="4"/>
        <v>1.2135032780877146E-3</v>
      </c>
      <c r="R15" s="28">
        <v>0.57499999999999996</v>
      </c>
      <c r="S15">
        <v>250</v>
      </c>
      <c r="T15" s="41">
        <f>$B$8</f>
        <v>9.7353205115691625E-3</v>
      </c>
      <c r="U15" s="43">
        <f t="shared" si="5"/>
        <v>-4.6319947170667488</v>
      </c>
      <c r="V15" s="42">
        <f>SLOPE(U14:U15,S14:S15)</f>
        <v>0</v>
      </c>
      <c r="W15" s="44">
        <v>0</v>
      </c>
      <c r="Y15" s="28">
        <v>0.57499999999999996</v>
      </c>
      <c r="Z15" s="28"/>
      <c r="AC15" s="44">
        <v>0</v>
      </c>
    </row>
    <row r="16" spans="1:29">
      <c r="D16" t="s">
        <v>123</v>
      </c>
      <c r="E16" t="s">
        <v>84</v>
      </c>
      <c r="F16" s="31" t="s">
        <v>68</v>
      </c>
      <c r="G16" s="28">
        <v>0.6430555555555556</v>
      </c>
      <c r="I16" s="11">
        <v>9.5770999999999997</v>
      </c>
      <c r="J16" s="34">
        <f t="shared" si="0"/>
        <v>7457.0999999999995</v>
      </c>
      <c r="K16" s="11">
        <v>26</v>
      </c>
      <c r="L16" s="34">
        <f t="shared" si="1"/>
        <v>24</v>
      </c>
      <c r="M16" s="11">
        <v>10.4</v>
      </c>
      <c r="N16" s="35">
        <f t="shared" si="2"/>
        <v>10.200000000000001</v>
      </c>
      <c r="O16" s="40">
        <f t="shared" si="3"/>
        <v>3.2184093012028805E-3</v>
      </c>
      <c r="P16" s="40">
        <f t="shared" si="4"/>
        <v>1.3678239530112244E-3</v>
      </c>
      <c r="R16" s="28"/>
      <c r="S16">
        <v>0</v>
      </c>
      <c r="T16" s="41">
        <f>$B$8</f>
        <v>9.7353205115691625E-3</v>
      </c>
      <c r="U16" s="43">
        <f t="shared" si="5"/>
        <v>-4.6319947170667488</v>
      </c>
      <c r="V16" s="42"/>
      <c r="Y16" s="28"/>
      <c r="Z16" s="28"/>
    </row>
    <row r="17" spans="4:29">
      <c r="D17" t="s">
        <v>124</v>
      </c>
      <c r="E17" t="s">
        <v>85</v>
      </c>
      <c r="F17" s="31" t="s">
        <v>68</v>
      </c>
      <c r="G17" s="28">
        <v>0.68333333333333324</v>
      </c>
      <c r="I17" s="11">
        <v>9.7398000000000007</v>
      </c>
      <c r="J17" s="34">
        <f t="shared" si="0"/>
        <v>7619.8</v>
      </c>
      <c r="K17" s="11">
        <v>30.9</v>
      </c>
      <c r="L17" s="34">
        <f t="shared" si="1"/>
        <v>28.9</v>
      </c>
      <c r="M17" s="11">
        <v>13.1</v>
      </c>
      <c r="N17" s="35">
        <f t="shared" si="2"/>
        <v>12.9</v>
      </c>
      <c r="O17" s="40">
        <f t="shared" si="3"/>
        <v>3.792750465891493E-3</v>
      </c>
      <c r="P17" s="40">
        <f t="shared" si="4"/>
        <v>1.6929578204152339E-3</v>
      </c>
      <c r="R17" s="28">
        <v>0.57708333333333328</v>
      </c>
      <c r="S17">
        <v>250</v>
      </c>
      <c r="T17" s="40">
        <v>5.3025763930497302E-4</v>
      </c>
      <c r="U17" s="43">
        <f t="shared" si="5"/>
        <v>-7.5421475576360431</v>
      </c>
      <c r="V17" s="42">
        <f>SLOPE(U16:U17,S16:S17)</f>
        <v>-1.1640611362277177E-2</v>
      </c>
      <c r="W17" s="44">
        <f>-1/V17</f>
        <v>85.90614091289244</v>
      </c>
      <c r="Y17" s="28">
        <v>0.57708333333333328</v>
      </c>
      <c r="Z17" s="28"/>
      <c r="AC17" s="44">
        <v>85.90614091289244</v>
      </c>
    </row>
    <row r="18" spans="4:29">
      <c r="D18" t="s">
        <v>130</v>
      </c>
      <c r="E18" t="s">
        <v>91</v>
      </c>
      <c r="F18" s="31" t="s">
        <v>68</v>
      </c>
      <c r="G18" s="28">
        <v>0.70208333333333339</v>
      </c>
      <c r="I18" s="11">
        <v>9.6875</v>
      </c>
      <c r="J18" s="34">
        <f t="shared" si="0"/>
        <v>7567.5</v>
      </c>
      <c r="K18" s="11">
        <v>38.9</v>
      </c>
      <c r="L18" s="34">
        <f t="shared" si="1"/>
        <v>36.9</v>
      </c>
      <c r="M18" s="11">
        <v>11</v>
      </c>
      <c r="N18" s="35">
        <f t="shared" si="2"/>
        <v>10.8</v>
      </c>
      <c r="O18" s="40">
        <f t="shared" si="3"/>
        <v>4.8761149653121904E-3</v>
      </c>
      <c r="P18" s="40">
        <f t="shared" si="4"/>
        <v>1.427155599603568E-3</v>
      </c>
      <c r="R18" s="28"/>
      <c r="S18">
        <v>0</v>
      </c>
      <c r="T18" s="41">
        <f>$B$8</f>
        <v>9.7353205115691625E-3</v>
      </c>
      <c r="U18" s="43">
        <f t="shared" si="5"/>
        <v>-4.6319947170667488</v>
      </c>
      <c r="V18" s="42"/>
      <c r="Y18" s="28"/>
      <c r="Z18" s="28"/>
    </row>
    <row r="19" spans="4:29">
      <c r="D19" t="s">
        <v>131</v>
      </c>
      <c r="E19" t="s">
        <v>92</v>
      </c>
      <c r="F19" s="31" t="s">
        <v>68</v>
      </c>
      <c r="G19" s="28">
        <v>0.71111111111111114</v>
      </c>
      <c r="I19" s="11">
        <v>9.6191999999999993</v>
      </c>
      <c r="J19" s="34">
        <f t="shared" si="0"/>
        <v>7499.1999999999989</v>
      </c>
      <c r="K19" s="11">
        <v>37.4</v>
      </c>
      <c r="L19" s="34">
        <f t="shared" si="1"/>
        <v>35.4</v>
      </c>
      <c r="M19" s="11">
        <v>16.5</v>
      </c>
      <c r="N19" s="35">
        <f t="shared" si="2"/>
        <v>16.3</v>
      </c>
      <c r="O19" s="40">
        <f t="shared" si="3"/>
        <v>4.7205035203755075E-3</v>
      </c>
      <c r="P19" s="40">
        <f t="shared" si="4"/>
        <v>2.1735651802858975E-3</v>
      </c>
      <c r="R19" s="28">
        <v>0.57916666666666672</v>
      </c>
      <c r="S19">
        <v>250</v>
      </c>
      <c r="T19" s="40">
        <v>3.5663644566665236E-4</v>
      </c>
      <c r="U19" s="43">
        <f t="shared" si="5"/>
        <v>-7.9387936545421125</v>
      </c>
      <c r="V19" s="42">
        <f>SLOPE(U18:U19,S18:S19)</f>
        <v>-1.3227195749901456E-2</v>
      </c>
      <c r="W19" s="44">
        <f>-1/V19</f>
        <v>75.601814542394607</v>
      </c>
      <c r="Y19" s="28">
        <v>0.57916666666666672</v>
      </c>
      <c r="Z19" s="28"/>
      <c r="AC19" s="44">
        <v>75.601814542394607</v>
      </c>
    </row>
    <row r="20" spans="4:29">
      <c r="D20" t="s">
        <v>132</v>
      </c>
      <c r="E20" t="s">
        <v>93</v>
      </c>
      <c r="F20" s="31" t="s">
        <v>68</v>
      </c>
      <c r="G20" s="28">
        <v>0.71319444444444446</v>
      </c>
      <c r="I20" s="11">
        <v>8.9665999999999997</v>
      </c>
      <c r="J20" s="34">
        <f t="shared" si="0"/>
        <v>6846.5999999999995</v>
      </c>
      <c r="K20" s="11">
        <v>31.4</v>
      </c>
      <c r="L20" s="34">
        <f t="shared" si="1"/>
        <v>29.4</v>
      </c>
      <c r="M20" s="11">
        <v>11.8</v>
      </c>
      <c r="N20" s="35">
        <f t="shared" si="2"/>
        <v>11.600000000000001</v>
      </c>
      <c r="O20" s="40">
        <f t="shared" si="3"/>
        <v>4.2941021821049866E-3</v>
      </c>
      <c r="P20" s="40">
        <f t="shared" si="4"/>
        <v>1.6942716092659133E-3</v>
      </c>
      <c r="R20" s="28"/>
      <c r="S20">
        <v>0</v>
      </c>
      <c r="T20" s="41">
        <f>$B$8</f>
        <v>9.7353205115691625E-3</v>
      </c>
      <c r="U20" s="43">
        <f t="shared" si="5"/>
        <v>-4.6319947170667488</v>
      </c>
      <c r="V20" s="42"/>
      <c r="Y20" s="28"/>
      <c r="Z20" s="28"/>
    </row>
    <row r="21" spans="4:29">
      <c r="D21" t="s">
        <v>133</v>
      </c>
      <c r="E21" t="s">
        <v>94</v>
      </c>
      <c r="F21" s="31" t="s">
        <v>68</v>
      </c>
      <c r="G21" s="28">
        <v>0.71597222222222223</v>
      </c>
      <c r="I21" s="11">
        <v>7.3590999999999998</v>
      </c>
      <c r="J21" s="34">
        <f t="shared" si="0"/>
        <v>5239.0999999999995</v>
      </c>
      <c r="K21" s="11">
        <v>25</v>
      </c>
      <c r="L21" s="34">
        <f t="shared" si="1"/>
        <v>23</v>
      </c>
      <c r="M21" s="11">
        <v>6</v>
      </c>
      <c r="N21" s="35">
        <f t="shared" si="2"/>
        <v>5.8</v>
      </c>
      <c r="O21" s="40">
        <f t="shared" si="3"/>
        <v>4.3900669962398126E-3</v>
      </c>
      <c r="P21" s="40">
        <f t="shared" si="4"/>
        <v>1.1070603729648222E-3</v>
      </c>
      <c r="R21" s="28">
        <v>0.58125000000000004</v>
      </c>
      <c r="S21">
        <v>250</v>
      </c>
      <c r="T21" s="40">
        <v>4.8216838008644582E-4</v>
      </c>
      <c r="U21" s="43">
        <f t="shared" si="5"/>
        <v>-7.6372171686384513</v>
      </c>
      <c r="V21" s="42">
        <f>SLOPE(U20:U21,S20:S21)</f>
        <v>-1.202088980628681E-2</v>
      </c>
      <c r="W21" s="44">
        <f>-1/V21</f>
        <v>83.188517332303434</v>
      </c>
      <c r="Y21" s="28">
        <v>0.58125000000000004</v>
      </c>
      <c r="Z21" s="28"/>
      <c r="AC21" s="44">
        <v>83.188517332303434</v>
      </c>
    </row>
    <row r="22" spans="4:29">
      <c r="D22" t="s">
        <v>134</v>
      </c>
      <c r="E22" t="s">
        <v>95</v>
      </c>
      <c r="F22" s="31" t="s">
        <v>68</v>
      </c>
      <c r="G22" s="28">
        <v>0.71805555555555556</v>
      </c>
      <c r="I22" s="11">
        <v>5.92</v>
      </c>
      <c r="J22" s="34">
        <f t="shared" si="0"/>
        <v>3800</v>
      </c>
      <c r="K22" s="11">
        <v>21</v>
      </c>
      <c r="L22" s="34">
        <f t="shared" si="1"/>
        <v>19</v>
      </c>
      <c r="M22" s="11">
        <v>3.92</v>
      </c>
      <c r="N22" s="35">
        <f t="shared" si="2"/>
        <v>3.7199999999999998</v>
      </c>
      <c r="O22" s="40">
        <f t="shared" si="3"/>
        <v>5.0000000000000001E-3</v>
      </c>
      <c r="P22" s="40">
        <f t="shared" si="4"/>
        <v>9.7894736842105254E-4</v>
      </c>
      <c r="R22" s="28"/>
      <c r="S22">
        <v>0</v>
      </c>
      <c r="T22" s="41">
        <f>$B$8</f>
        <v>9.7353205115691625E-3</v>
      </c>
      <c r="U22" s="43">
        <f t="shared" si="5"/>
        <v>-4.6319947170667488</v>
      </c>
      <c r="V22" s="42"/>
      <c r="Y22" s="28"/>
      <c r="Z22" s="28"/>
    </row>
    <row r="23" spans="4:29">
      <c r="D23" t="s">
        <v>135</v>
      </c>
      <c r="E23" t="s">
        <v>96</v>
      </c>
      <c r="F23" s="31" t="s">
        <v>68</v>
      </c>
      <c r="G23" s="28">
        <v>0.72083333333333333</v>
      </c>
      <c r="I23" s="11">
        <v>4.7801</v>
      </c>
      <c r="J23" s="34">
        <f t="shared" si="0"/>
        <v>2660.1</v>
      </c>
      <c r="K23" s="11">
        <v>16</v>
      </c>
      <c r="L23" s="34">
        <f t="shared" si="1"/>
        <v>14</v>
      </c>
      <c r="M23" s="11">
        <v>2.66</v>
      </c>
      <c r="N23" s="35">
        <f t="shared" si="2"/>
        <v>2.46</v>
      </c>
      <c r="O23" s="40">
        <f t="shared" si="3"/>
        <v>5.2629600390962745E-3</v>
      </c>
      <c r="P23" s="40">
        <f t="shared" si="4"/>
        <v>9.2477726401263109E-4</v>
      </c>
      <c r="R23" s="28">
        <v>0.58333333333333337</v>
      </c>
      <c r="S23">
        <v>250</v>
      </c>
      <c r="T23" s="40">
        <v>8.278009999180396E-4</v>
      </c>
      <c r="U23" s="43">
        <f t="shared" si="5"/>
        <v>-7.0967377707281205</v>
      </c>
      <c r="V23" s="42">
        <f>SLOPE(U22:U23,S22:S23)</f>
        <v>-9.858972214645486E-3</v>
      </c>
      <c r="W23" s="44">
        <f>-1/V23</f>
        <v>101.43045118988182</v>
      </c>
      <c r="Y23" s="28">
        <v>0.58333333333333337</v>
      </c>
      <c r="Z23" s="28"/>
      <c r="AC23" s="44">
        <v>101.43045118988182</v>
      </c>
    </row>
    <row r="24" spans="4:29">
      <c r="D24" t="s">
        <v>136</v>
      </c>
      <c r="E24" t="s">
        <v>97</v>
      </c>
      <c r="F24" s="31" t="s">
        <v>68</v>
      </c>
      <c r="G24" s="28">
        <v>0.72361111111111109</v>
      </c>
      <c r="I24" s="11">
        <v>4.0453999999999999</v>
      </c>
      <c r="J24" s="34">
        <f t="shared" si="0"/>
        <v>1925.3999999999999</v>
      </c>
      <c r="K24" s="11">
        <v>12.8</v>
      </c>
      <c r="L24" s="34">
        <f t="shared" si="1"/>
        <v>10.8</v>
      </c>
      <c r="M24" s="11">
        <v>1.52</v>
      </c>
      <c r="N24" s="35">
        <f t="shared" si="2"/>
        <v>1.32</v>
      </c>
      <c r="O24" s="40">
        <f t="shared" si="3"/>
        <v>5.6092240573387357E-3</v>
      </c>
      <c r="P24" s="40">
        <f t="shared" si="4"/>
        <v>6.8557182923028985E-4</v>
      </c>
      <c r="R24" s="28"/>
      <c r="S24">
        <v>0</v>
      </c>
      <c r="T24" s="41">
        <f>$B$8</f>
        <v>9.7353205115691625E-3</v>
      </c>
      <c r="U24" s="43">
        <f t="shared" si="5"/>
        <v>-4.6319947170667488</v>
      </c>
      <c r="V24" s="42"/>
      <c r="Y24" s="28"/>
      <c r="Z24" s="28"/>
    </row>
    <row r="25" spans="4:29">
      <c r="D25" t="s">
        <v>137</v>
      </c>
      <c r="E25" t="s">
        <v>98</v>
      </c>
      <c r="F25" s="31" t="s">
        <v>68</v>
      </c>
      <c r="G25" s="28">
        <v>0.72777777777777775</v>
      </c>
      <c r="I25" s="11">
        <v>3.4668999999999999</v>
      </c>
      <c r="J25" s="34">
        <f t="shared" si="0"/>
        <v>1346.8999999999999</v>
      </c>
      <c r="K25" s="11">
        <v>8.9700000000000006</v>
      </c>
      <c r="L25" s="34">
        <f t="shared" si="1"/>
        <v>6.9700000000000006</v>
      </c>
      <c r="M25" s="11">
        <v>0.97099999999999997</v>
      </c>
      <c r="N25" s="35">
        <f t="shared" si="2"/>
        <v>0.77099999999999991</v>
      </c>
      <c r="O25" s="40">
        <f t="shared" si="3"/>
        <v>5.17484594253471E-3</v>
      </c>
      <c r="P25" s="40">
        <f t="shared" si="4"/>
        <v>5.7242556982701012E-4</v>
      </c>
      <c r="R25" s="28">
        <v>0.58680555555555558</v>
      </c>
      <c r="S25">
        <v>250</v>
      </c>
      <c r="T25" s="40">
        <v>6.1599131803799891E-4</v>
      </c>
      <c r="U25" s="43">
        <f t="shared" si="5"/>
        <v>-7.392277688624235</v>
      </c>
      <c r="V25" s="42">
        <f>SLOPE(U24:U25,S24:S25)</f>
        <v>-1.1041131886229945E-2</v>
      </c>
      <c r="W25" s="44">
        <f>-1/V25</f>
        <v>90.570424328248421</v>
      </c>
      <c r="Y25" s="28">
        <v>0.58680555555555558</v>
      </c>
      <c r="Z25" s="28"/>
      <c r="AC25" s="44">
        <v>90.570424328248421</v>
      </c>
    </row>
    <row r="26" spans="4:29">
      <c r="D26" t="s">
        <v>138</v>
      </c>
      <c r="E26" t="s">
        <v>99</v>
      </c>
      <c r="F26" s="31" t="s">
        <v>68</v>
      </c>
      <c r="G26" s="28">
        <v>0.73263888888888884</v>
      </c>
      <c r="I26" s="11">
        <v>3.0880999999999998</v>
      </c>
      <c r="J26" s="34">
        <f t="shared" si="0"/>
        <v>968.09999999999968</v>
      </c>
      <c r="K26" s="11">
        <v>8.35</v>
      </c>
      <c r="L26" s="34">
        <f t="shared" si="1"/>
        <v>6.35</v>
      </c>
      <c r="M26" s="11">
        <v>1.56</v>
      </c>
      <c r="N26" s="35">
        <f t="shared" si="2"/>
        <v>1.36</v>
      </c>
      <c r="O26" s="40">
        <f t="shared" si="3"/>
        <v>6.5592397479599229E-3</v>
      </c>
      <c r="P26" s="40">
        <f t="shared" si="4"/>
        <v>1.4048135523189759E-3</v>
      </c>
      <c r="R26" s="28"/>
      <c r="S26">
        <v>0</v>
      </c>
      <c r="T26" s="41">
        <f>$B$8</f>
        <v>9.7353205115691625E-3</v>
      </c>
      <c r="U26" s="43">
        <f t="shared" si="5"/>
        <v>-4.6319947170667488</v>
      </c>
      <c r="V26" s="42"/>
      <c r="Y26" s="28"/>
      <c r="Z26" s="28"/>
    </row>
    <row r="27" spans="4:29">
      <c r="D27" t="s">
        <v>139</v>
      </c>
      <c r="E27" t="s">
        <v>100</v>
      </c>
      <c r="F27" s="31" t="s">
        <v>68</v>
      </c>
      <c r="G27" s="28">
        <v>0.7402777777777777</v>
      </c>
      <c r="I27" s="11">
        <v>2.9285999999999999</v>
      </c>
      <c r="J27" s="34">
        <f t="shared" si="0"/>
        <v>808.5999999999998</v>
      </c>
      <c r="K27" s="11">
        <v>7.9</v>
      </c>
      <c r="L27" s="34">
        <f t="shared" si="1"/>
        <v>5.9</v>
      </c>
      <c r="M27" s="11">
        <v>1.27</v>
      </c>
      <c r="N27" s="35">
        <f t="shared" si="2"/>
        <v>1.07</v>
      </c>
      <c r="O27" s="40">
        <f t="shared" si="3"/>
        <v>7.296561958941382E-3</v>
      </c>
      <c r="P27" s="40">
        <f t="shared" si="4"/>
        <v>1.3232747959436067E-3</v>
      </c>
      <c r="R27" s="28">
        <v>0.59444444444444444</v>
      </c>
      <c r="S27">
        <v>250</v>
      </c>
      <c r="T27" s="40">
        <v>5.1951157939492186E-4</v>
      </c>
      <c r="U27" s="43">
        <f t="shared" si="5"/>
        <v>-7.5626214581740312</v>
      </c>
      <c r="V27" s="42">
        <f>SLOPE(U26:U27,S26:S27)</f>
        <v>-1.1722506964429129E-2</v>
      </c>
      <c r="W27" s="44">
        <f>-1/V27</f>
        <v>85.30598472105055</v>
      </c>
      <c r="Y27" s="28">
        <v>0.59444444444444444</v>
      </c>
      <c r="Z27" s="28"/>
      <c r="AC27" s="44">
        <v>85.30598472105055</v>
      </c>
    </row>
    <row r="28" spans="4:29">
      <c r="D28" t="s">
        <v>140</v>
      </c>
      <c r="E28" t="s">
        <v>101</v>
      </c>
      <c r="F28" s="31" t="s">
        <v>68</v>
      </c>
      <c r="G28" s="28">
        <v>0.74861111111111101</v>
      </c>
      <c r="I28" s="11">
        <v>2.7814999999999999</v>
      </c>
      <c r="J28" s="34">
        <f t="shared" si="0"/>
        <v>661.49999999999977</v>
      </c>
      <c r="K28" s="11">
        <v>7.26</v>
      </c>
      <c r="L28" s="34">
        <f t="shared" si="1"/>
        <v>5.26</v>
      </c>
      <c r="M28" s="11">
        <v>1.33</v>
      </c>
      <c r="N28" s="35">
        <f t="shared" si="2"/>
        <v>1.1300000000000001</v>
      </c>
      <c r="O28" s="40">
        <f t="shared" si="3"/>
        <v>7.9516250944822401E-3</v>
      </c>
      <c r="P28" s="40">
        <f t="shared" si="4"/>
        <v>1.7082388510959946E-3</v>
      </c>
      <c r="R28" s="28"/>
      <c r="S28">
        <v>0</v>
      </c>
      <c r="T28" s="41">
        <f>$B$8</f>
        <v>9.7353205115691625E-3</v>
      </c>
      <c r="U28" s="43">
        <f t="shared" si="5"/>
        <v>-4.6319947170667488</v>
      </c>
      <c r="V28" s="42"/>
      <c r="Y28" s="28"/>
      <c r="Z28" s="28"/>
    </row>
    <row r="29" spans="4:29">
      <c r="D29" t="s">
        <v>141</v>
      </c>
      <c r="E29" t="s">
        <v>102</v>
      </c>
      <c r="F29" s="31" t="s">
        <v>68</v>
      </c>
      <c r="G29" s="28">
        <v>0.75555555555555554</v>
      </c>
      <c r="I29" s="11">
        <v>2.8586</v>
      </c>
      <c r="J29" s="34">
        <f t="shared" si="0"/>
        <v>738.59999999999991</v>
      </c>
      <c r="K29" s="11">
        <v>7.7</v>
      </c>
      <c r="L29" s="34">
        <f t="shared" si="1"/>
        <v>5.7</v>
      </c>
      <c r="M29" s="11">
        <v>2.09</v>
      </c>
      <c r="N29" s="35">
        <f t="shared" si="2"/>
        <v>1.89</v>
      </c>
      <c r="O29" s="40">
        <f t="shared" si="3"/>
        <v>7.7173030056864348E-3</v>
      </c>
      <c r="P29" s="40">
        <f t="shared" si="4"/>
        <v>2.5588952071486596E-3</v>
      </c>
      <c r="R29" s="28">
        <v>0.60763888888888895</v>
      </c>
      <c r="S29">
        <v>250</v>
      </c>
      <c r="T29" s="40">
        <v>1.2135032780877146E-3</v>
      </c>
      <c r="U29" s="43">
        <f t="shared" si="5"/>
        <v>-6.7142438314516877</v>
      </c>
      <c r="V29" s="42">
        <f>SLOPE(U28:U29,S28:S29)</f>
        <v>-8.3289964575397561E-3</v>
      </c>
      <c r="W29" s="44">
        <f>-1/V29</f>
        <v>120.06248352942427</v>
      </c>
      <c r="Y29" s="28">
        <v>0.60763888888888895</v>
      </c>
      <c r="Z29" s="28"/>
      <c r="AC29" s="44">
        <v>120.06248352942427</v>
      </c>
    </row>
    <row r="30" spans="4:29">
      <c r="D30" t="s">
        <v>142</v>
      </c>
      <c r="E30" t="s">
        <v>103</v>
      </c>
      <c r="F30" s="31" t="s">
        <v>68</v>
      </c>
      <c r="G30" s="28">
        <v>0.7680555555555556</v>
      </c>
      <c r="I30" s="11">
        <v>3.0213999999999999</v>
      </c>
      <c r="J30" s="34">
        <f t="shared" si="0"/>
        <v>901.39999999999975</v>
      </c>
      <c r="K30" s="11">
        <v>9.16</v>
      </c>
      <c r="L30" s="34">
        <f t="shared" si="1"/>
        <v>7.16</v>
      </c>
      <c r="M30" s="11">
        <v>0.59599999999999997</v>
      </c>
      <c r="N30" s="35">
        <f t="shared" si="2"/>
        <v>0.39599999999999996</v>
      </c>
      <c r="O30" s="40">
        <f t="shared" si="3"/>
        <v>7.9431994674950095E-3</v>
      </c>
      <c r="P30" s="40">
        <f t="shared" si="4"/>
        <v>4.3931661859329939E-4</v>
      </c>
      <c r="R30" s="28"/>
      <c r="S30">
        <v>0</v>
      </c>
      <c r="T30" s="41">
        <f>$B$8</f>
        <v>9.7353205115691625E-3</v>
      </c>
      <c r="U30" s="43">
        <f t="shared" si="5"/>
        <v>-4.6319947170667488</v>
      </c>
      <c r="V30" s="42"/>
      <c r="Y30" s="28"/>
      <c r="Z30" s="28"/>
    </row>
    <row r="31" spans="4:29">
      <c r="R31" s="28">
        <v>0.6430555555555556</v>
      </c>
      <c r="S31">
        <v>250</v>
      </c>
      <c r="T31" s="40">
        <v>1.3678239530112244E-3</v>
      </c>
      <c r="U31" s="43">
        <f t="shared" si="5"/>
        <v>-6.59453415738224</v>
      </c>
      <c r="V31" s="42">
        <f>SLOPE(U30:U31,S30:S31)</f>
        <v>-7.8501577612619649E-3</v>
      </c>
      <c r="W31" s="44">
        <f>-1/V31</f>
        <v>127.38597495895972</v>
      </c>
      <c r="Y31" s="28">
        <v>0.6430555555555556</v>
      </c>
      <c r="Z31" s="28"/>
      <c r="AC31" s="44">
        <v>127.38597495895972</v>
      </c>
    </row>
    <row r="32" spans="4:29">
      <c r="R32" s="28"/>
      <c r="S32">
        <v>0</v>
      </c>
      <c r="T32" s="41">
        <f>$B$8</f>
        <v>9.7353205115691625E-3</v>
      </c>
      <c r="U32" s="43">
        <f t="shared" si="5"/>
        <v>-4.6319947170667488</v>
      </c>
      <c r="V32" s="42"/>
      <c r="Y32" s="28"/>
      <c r="Z32" s="28"/>
    </row>
    <row r="33" spans="18:29">
      <c r="R33" s="28">
        <v>0.68333333333333324</v>
      </c>
      <c r="S33">
        <v>250</v>
      </c>
      <c r="T33" s="40">
        <v>1.6929578204152339E-3</v>
      </c>
      <c r="U33" s="43">
        <f t="shared" si="5"/>
        <v>-6.3812780902494541</v>
      </c>
      <c r="V33" s="42">
        <f>SLOPE(U32:U33,S32:S33)</f>
        <v>-6.9971334927308214E-3</v>
      </c>
      <c r="W33" s="44">
        <f>-1/V33</f>
        <v>142.91566697117892</v>
      </c>
      <c r="Y33" s="28">
        <v>0.68333333333333324</v>
      </c>
      <c r="Z33" s="28"/>
      <c r="AC33" s="44">
        <v>142.91566697117892</v>
      </c>
    </row>
    <row r="34" spans="18:29">
      <c r="R34" s="28"/>
      <c r="S34">
        <v>0</v>
      </c>
      <c r="T34" s="41">
        <f>$B$8</f>
        <v>9.7353205115691625E-3</v>
      </c>
      <c r="U34" s="43">
        <f t="shared" si="5"/>
        <v>-4.6319947170667488</v>
      </c>
      <c r="V34" s="42"/>
      <c r="Y34" s="28"/>
      <c r="Z34" s="28"/>
    </row>
    <row r="35" spans="18:29">
      <c r="R35" s="28">
        <v>0.70208333333333339</v>
      </c>
      <c r="S35">
        <v>250</v>
      </c>
      <c r="T35" s="40">
        <v>1.427155599603568E-3</v>
      </c>
      <c r="U35" s="43">
        <f t="shared" si="5"/>
        <v>-6.5520719067656996</v>
      </c>
      <c r="V35" s="42">
        <f>SLOPE(U34:U35,S34:S35)</f>
        <v>-7.6803087587958034E-3</v>
      </c>
      <c r="W35" s="44">
        <f>-1/V35</f>
        <v>130.20309878229298</v>
      </c>
      <c r="Y35" s="28">
        <v>0.70208333333333339</v>
      </c>
      <c r="Z35" s="28"/>
      <c r="AC35" s="44">
        <v>130.20309878229298</v>
      </c>
    </row>
    <row r="36" spans="18:29">
      <c r="R36" s="28"/>
      <c r="S36">
        <v>0</v>
      </c>
      <c r="T36" s="41">
        <f>$B$8</f>
        <v>9.7353205115691625E-3</v>
      </c>
      <c r="U36" s="43">
        <f t="shared" si="5"/>
        <v>-4.6319947170667488</v>
      </c>
      <c r="V36" s="42"/>
      <c r="Y36" s="28"/>
      <c r="Z36" s="28"/>
    </row>
    <row r="37" spans="18:29">
      <c r="R37" s="28">
        <v>0.71111111111111114</v>
      </c>
      <c r="S37">
        <v>250</v>
      </c>
      <c r="T37" s="40">
        <v>2.1735651802858975E-3</v>
      </c>
      <c r="U37" s="43">
        <f t="shared" si="5"/>
        <v>-6.1313865193557247</v>
      </c>
      <c r="V37" s="42">
        <f>SLOPE(U36:U37,S36:S37)</f>
        <v>-5.9975672091559032E-3</v>
      </c>
      <c r="W37" s="44">
        <f>-1/V37</f>
        <v>166.73427160155825</v>
      </c>
      <c r="Y37" s="28">
        <v>0.71111111111111114</v>
      </c>
      <c r="Z37" s="28"/>
      <c r="AC37" s="44">
        <v>166.73427160155825</v>
      </c>
    </row>
    <row r="38" spans="18:29">
      <c r="R38" s="28"/>
      <c r="S38">
        <v>0</v>
      </c>
      <c r="T38" s="41">
        <f>$B$8</f>
        <v>9.7353205115691625E-3</v>
      </c>
      <c r="U38" s="43">
        <f t="shared" si="5"/>
        <v>-4.6319947170667488</v>
      </c>
      <c r="V38" s="42"/>
      <c r="Y38" s="28"/>
      <c r="Z38" s="28"/>
    </row>
    <row r="39" spans="18:29">
      <c r="R39" s="28">
        <v>0.71319444444444446</v>
      </c>
      <c r="S39">
        <v>250</v>
      </c>
      <c r="T39" s="40">
        <v>1.6942716092659133E-3</v>
      </c>
      <c r="U39" s="43">
        <f t="shared" si="5"/>
        <v>-6.3805023595563695</v>
      </c>
      <c r="V39" s="42">
        <f>SLOPE(U38:U39,S38:S39)</f>
        <v>-6.9940305699584824E-3</v>
      </c>
      <c r="W39" s="44">
        <f>-1/V39</f>
        <v>142.97907193819088</v>
      </c>
      <c r="Y39" s="28">
        <v>0.71319444444444446</v>
      </c>
      <c r="Z39" s="28"/>
      <c r="AC39" s="44">
        <v>142.97907193819088</v>
      </c>
    </row>
    <row r="40" spans="18:29">
      <c r="R40" s="28"/>
      <c r="S40">
        <v>0</v>
      </c>
      <c r="T40" s="41">
        <f>$B$8</f>
        <v>9.7353205115691625E-3</v>
      </c>
      <c r="U40" s="43">
        <f t="shared" si="5"/>
        <v>-4.6319947170667488</v>
      </c>
      <c r="V40" s="42"/>
      <c r="Y40" s="28"/>
      <c r="Z40" s="28"/>
    </row>
    <row r="41" spans="18:29">
      <c r="R41" s="28">
        <v>0.71597222222222223</v>
      </c>
      <c r="S41">
        <v>250</v>
      </c>
      <c r="T41" s="40">
        <v>1.1070603729648222E-3</v>
      </c>
      <c r="U41" s="43">
        <f t="shared" si="5"/>
        <v>-6.80604708928582</v>
      </c>
      <c r="V41" s="42">
        <f>SLOPE(U40:U41,S40:S41)</f>
        <v>-8.6962094888762848E-3</v>
      </c>
      <c r="W41" s="44">
        <f>-1/V41</f>
        <v>114.99262998196458</v>
      </c>
      <c r="Y41" s="28">
        <v>0.71597222222222223</v>
      </c>
      <c r="Z41" s="28"/>
      <c r="AC41" s="44">
        <v>114.99262998196458</v>
      </c>
    </row>
    <row r="42" spans="18:29">
      <c r="R42" s="28"/>
      <c r="S42">
        <v>0</v>
      </c>
      <c r="T42" s="41">
        <f>$B$8</f>
        <v>9.7353205115691625E-3</v>
      </c>
      <c r="U42" s="43">
        <f t="shared" si="5"/>
        <v>-4.6319947170667488</v>
      </c>
      <c r="V42" s="42"/>
      <c r="Y42" s="28"/>
      <c r="Z42" s="28"/>
    </row>
    <row r="43" spans="18:29">
      <c r="R43" s="28">
        <v>0.71805555555555556</v>
      </c>
      <c r="S43">
        <v>250</v>
      </c>
      <c r="T43" s="40">
        <v>9.7894736842105254E-4</v>
      </c>
      <c r="U43" s="43">
        <f t="shared" si="5"/>
        <v>-6.9290326774294222</v>
      </c>
      <c r="V43" s="42">
        <f>SLOPE(U42:U43,S42:S43)</f>
        <v>-9.1881518414506941E-3</v>
      </c>
      <c r="W43" s="44">
        <f>-1/V43</f>
        <v>108.83581565214017</v>
      </c>
      <c r="Y43" s="28">
        <v>0.71805555555555556</v>
      </c>
      <c r="Z43" s="28"/>
      <c r="AC43" s="44">
        <v>108.83581565214017</v>
      </c>
    </row>
    <row r="44" spans="18:29">
      <c r="R44" s="28"/>
      <c r="S44">
        <v>0</v>
      </c>
      <c r="T44" s="41">
        <f>$B$8</f>
        <v>9.7353205115691625E-3</v>
      </c>
      <c r="U44" s="43">
        <f t="shared" si="5"/>
        <v>-4.6319947170667488</v>
      </c>
      <c r="V44" s="42"/>
      <c r="Y44" s="28"/>
      <c r="Z44" s="28"/>
    </row>
    <row r="45" spans="18:29">
      <c r="R45" s="28">
        <v>0.72083333333333333</v>
      </c>
      <c r="S45">
        <v>250</v>
      </c>
      <c r="T45" s="40">
        <v>9.2477726401263109E-4</v>
      </c>
      <c r="U45" s="43">
        <f t="shared" si="5"/>
        <v>-6.9859576451097993</v>
      </c>
      <c r="V45" s="42">
        <f>SLOPE(U44:U45,S44:S45)</f>
        <v>-9.4158517121722008E-3</v>
      </c>
      <c r="W45" s="44">
        <f>-1/V45</f>
        <v>106.20388155723236</v>
      </c>
      <c r="Y45" s="28">
        <v>0.72083333333333333</v>
      </c>
      <c r="Z45" s="28"/>
      <c r="AC45" s="44">
        <v>106.20388155723236</v>
      </c>
    </row>
    <row r="46" spans="18:29">
      <c r="R46" s="28"/>
      <c r="S46">
        <v>0</v>
      </c>
      <c r="T46" s="41">
        <f>$B$8</f>
        <v>9.7353205115691625E-3</v>
      </c>
      <c r="U46" s="43">
        <f t="shared" si="5"/>
        <v>-4.6319947170667488</v>
      </c>
      <c r="V46" s="42"/>
      <c r="Y46" s="28"/>
      <c r="Z46" s="28"/>
    </row>
    <row r="47" spans="18:29">
      <c r="R47" s="28">
        <v>0.72361111111111109</v>
      </c>
      <c r="S47">
        <v>250</v>
      </c>
      <c r="T47" s="40">
        <v>6.8557182923028985E-4</v>
      </c>
      <c r="U47" s="43">
        <f t="shared" si="5"/>
        <v>-7.2852572807455864</v>
      </c>
      <c r="V47" s="42">
        <f>SLOPE(U46:U47,S46:S47)</f>
        <v>-1.061305025471535E-2</v>
      </c>
      <c r="W47" s="44">
        <f>-1/V47</f>
        <v>94.223618658142385</v>
      </c>
      <c r="Y47" s="28">
        <v>0.72361111111111109</v>
      </c>
      <c r="Z47" s="28"/>
      <c r="AC47" s="44">
        <v>94.223618658142385</v>
      </c>
    </row>
    <row r="48" spans="18:29">
      <c r="R48" s="28"/>
      <c r="S48">
        <v>0</v>
      </c>
      <c r="T48" s="41">
        <f>$B$8</f>
        <v>9.7353205115691625E-3</v>
      </c>
      <c r="U48" s="43">
        <f t="shared" si="5"/>
        <v>-4.6319947170667488</v>
      </c>
      <c r="V48" s="42"/>
      <c r="Y48" s="28"/>
      <c r="Z48" s="28"/>
    </row>
    <row r="49" spans="18:29">
      <c r="R49" s="28">
        <v>0.72777777777777775</v>
      </c>
      <c r="S49">
        <v>250</v>
      </c>
      <c r="T49" s="40">
        <v>5.7242556982701012E-4</v>
      </c>
      <c r="U49" s="43">
        <f t="shared" si="5"/>
        <v>-7.4656278400235765</v>
      </c>
      <c r="V49" s="42">
        <f>SLOPE(U48:U49,S48:S49)</f>
        <v>-1.1334532491827311E-2</v>
      </c>
      <c r="W49" s="44">
        <f>-1/V49</f>
        <v>88.225959096331792</v>
      </c>
      <c r="Y49" s="28">
        <v>0.72777777777777775</v>
      </c>
      <c r="Z49" s="28"/>
      <c r="AC49" s="44">
        <v>88.225959096331792</v>
      </c>
    </row>
    <row r="50" spans="18:29">
      <c r="R50" s="28"/>
      <c r="S50">
        <v>0</v>
      </c>
      <c r="T50" s="41">
        <f>$B$8</f>
        <v>9.7353205115691625E-3</v>
      </c>
      <c r="U50" s="43">
        <f t="shared" si="5"/>
        <v>-4.6319947170667488</v>
      </c>
      <c r="V50" s="42"/>
      <c r="Y50" s="28"/>
      <c r="Z50" s="28"/>
    </row>
    <row r="51" spans="18:29">
      <c r="R51" s="28">
        <v>0.73263888888888884</v>
      </c>
      <c r="S51">
        <v>250</v>
      </c>
      <c r="T51" s="40">
        <v>1.4048135523189759E-3</v>
      </c>
      <c r="U51" s="43">
        <f t="shared" si="5"/>
        <v>-6.5678506879780647</v>
      </c>
      <c r="V51" s="42">
        <f>SLOPE(U50:U51,S50:S51)</f>
        <v>-7.743423883645263E-3</v>
      </c>
      <c r="W51" s="44">
        <f>-1/V51</f>
        <v>129.14183893665964</v>
      </c>
      <c r="Y51" s="28">
        <v>0.73263888888888884</v>
      </c>
      <c r="Z51" s="28"/>
      <c r="AC51" s="44">
        <v>129.14183893665964</v>
      </c>
    </row>
    <row r="52" spans="18:29">
      <c r="R52" s="28"/>
      <c r="S52">
        <v>0</v>
      </c>
      <c r="T52" s="41">
        <f>$B$8</f>
        <v>9.7353205115691625E-3</v>
      </c>
      <c r="U52" s="43">
        <f t="shared" si="5"/>
        <v>-4.6319947170667488</v>
      </c>
      <c r="V52" s="42"/>
      <c r="Y52" s="28"/>
      <c r="Z52" s="28"/>
    </row>
    <row r="53" spans="18:29">
      <c r="R53" s="28">
        <v>0.7402777777777777</v>
      </c>
      <c r="S53">
        <v>250</v>
      </c>
      <c r="T53" s="40">
        <v>1.3232747959436067E-3</v>
      </c>
      <c r="U53" s="43">
        <f t="shared" si="5"/>
        <v>-6.6276457087328549</v>
      </c>
      <c r="V53" s="42">
        <f>SLOPE(U52:U53,S52:S53)</f>
        <v>-7.9826039666644252E-3</v>
      </c>
      <c r="W53" s="44">
        <f>-1/V53</f>
        <v>125.27240536747503</v>
      </c>
      <c r="Y53" s="28">
        <v>0.7402777777777777</v>
      </c>
      <c r="Z53" s="28"/>
      <c r="AC53" s="44">
        <v>125.27240536747503</v>
      </c>
    </row>
    <row r="54" spans="18:29">
      <c r="R54" s="28"/>
      <c r="S54">
        <v>0</v>
      </c>
      <c r="T54" s="41">
        <f>$B$8</f>
        <v>9.7353205115691625E-3</v>
      </c>
      <c r="U54" s="43">
        <f t="shared" si="5"/>
        <v>-4.6319947170667488</v>
      </c>
      <c r="V54" s="42"/>
      <c r="Y54" s="28"/>
      <c r="Z54" s="28"/>
    </row>
    <row r="55" spans="18:29">
      <c r="R55" s="28">
        <v>0.74861111111111101</v>
      </c>
      <c r="S55">
        <v>250</v>
      </c>
      <c r="T55" s="40">
        <v>1.7082388510959946E-3</v>
      </c>
      <c r="U55" s="43">
        <f t="shared" si="5"/>
        <v>-6.3722923508307607</v>
      </c>
      <c r="V55" s="42">
        <f>SLOPE(U54:U55,S54:S55)</f>
        <v>-6.9611905350560471E-3</v>
      </c>
      <c r="W55" s="44">
        <f>-1/V55</f>
        <v>143.65358841480821</v>
      </c>
      <c r="Y55" s="28">
        <v>0.74861111111111101</v>
      </c>
      <c r="Z55" s="28"/>
      <c r="AC55" s="44">
        <v>143.65358841480821</v>
      </c>
    </row>
    <row r="56" spans="18:29">
      <c r="R56" s="28"/>
      <c r="S56">
        <v>0</v>
      </c>
      <c r="T56" s="41">
        <f>$B$8</f>
        <v>9.7353205115691625E-3</v>
      </c>
      <c r="U56" s="43">
        <f t="shared" si="5"/>
        <v>-4.6319947170667488</v>
      </c>
      <c r="V56" s="42"/>
      <c r="Y56" s="28"/>
      <c r="Z56" s="28"/>
    </row>
    <row r="57" spans="18:29">
      <c r="R57" s="28">
        <v>0.75555555555555554</v>
      </c>
      <c r="S57">
        <v>250</v>
      </c>
      <c r="T57" s="40">
        <v>2.5588952071486596E-3</v>
      </c>
      <c r="U57" s="43">
        <f t="shared" si="5"/>
        <v>-5.9681796733469117</v>
      </c>
      <c r="V57" s="42">
        <f>SLOPE(U56:U57,S56:S57)</f>
        <v>-5.3447398251206518E-3</v>
      </c>
      <c r="W57" s="44">
        <f>-1/V57</f>
        <v>187.09984633862436</v>
      </c>
      <c r="Y57" s="28">
        <v>0.75555555555555554</v>
      </c>
      <c r="Z57" s="28"/>
      <c r="AC57" s="44">
        <v>187.09984633862436</v>
      </c>
    </row>
    <row r="58" spans="18:29">
      <c r="R58" s="28"/>
      <c r="S58">
        <v>0</v>
      </c>
      <c r="T58" s="41">
        <f>$B$8</f>
        <v>9.7353205115691625E-3</v>
      </c>
      <c r="U58" s="43">
        <f t="shared" si="5"/>
        <v>-4.6319947170667488</v>
      </c>
      <c r="V58" s="42"/>
      <c r="Y58" s="28"/>
      <c r="Z58" s="28"/>
    </row>
    <row r="59" spans="18:29">
      <c r="R59" s="28">
        <v>0.7680555555555556</v>
      </c>
      <c r="S59">
        <v>250</v>
      </c>
      <c r="T59" s="40">
        <v>4.3931661859329939E-4</v>
      </c>
      <c r="U59" s="43">
        <f t="shared" si="5"/>
        <v>-7.7302901779842044</v>
      </c>
      <c r="V59" s="42">
        <f>SLOPE(U58:U59,S58:S59)</f>
        <v>-1.2393181843669823E-2</v>
      </c>
      <c r="W59" s="44">
        <f>-1/V59</f>
        <v>80.689528533850975</v>
      </c>
      <c r="Y59" s="28">
        <v>0.7680555555555556</v>
      </c>
      <c r="Z59" s="28"/>
      <c r="AC59" s="44">
        <v>80.689528533850975</v>
      </c>
    </row>
    <row r="1048576" spans="23:29">
      <c r="W1048576" s="44"/>
      <c r="AC1048576" s="4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ColWidth="10.7109375" defaultRowHeight="13" x14ac:dyDescent="0"/>
  <cols>
    <col min="1" max="8" width="10.7109375" style="11"/>
    <col min="9" max="9" width="16.140625" style="11" customWidth="1"/>
    <col min="10" max="16384" width="10.7109375" style="11"/>
  </cols>
  <sheetData>
    <row r="1" spans="1:9" ht="16">
      <c r="A1" s="17" t="s">
        <v>43</v>
      </c>
      <c r="B1" s="12" t="s">
        <v>11</v>
      </c>
      <c r="C1" s="12" t="s">
        <v>10</v>
      </c>
      <c r="D1" s="12" t="s">
        <v>12</v>
      </c>
      <c r="E1" s="12" t="s">
        <v>44</v>
      </c>
      <c r="F1" s="30" t="s">
        <v>104</v>
      </c>
      <c r="G1" s="18" t="s">
        <v>13</v>
      </c>
      <c r="H1" s="19" t="s">
        <v>14</v>
      </c>
      <c r="I1" s="32" t="s">
        <v>105</v>
      </c>
    </row>
    <row r="2" spans="1:9">
      <c r="A2" s="28">
        <v>0.55208333333333337</v>
      </c>
      <c r="B2">
        <v>4.3499999999999996</v>
      </c>
      <c r="C2" s="11">
        <v>11.4</v>
      </c>
      <c r="D2">
        <v>3.43</v>
      </c>
      <c r="E2">
        <v>2.4889000000000001</v>
      </c>
      <c r="F2"/>
      <c r="G2" t="s">
        <v>106</v>
      </c>
      <c r="H2" t="s">
        <v>65</v>
      </c>
      <c r="I2" s="9" t="s">
        <v>66</v>
      </c>
    </row>
    <row r="3" spans="1:9">
      <c r="A3" s="28">
        <v>0.59097222222222223</v>
      </c>
      <c r="B3">
        <v>4.9000000000000004</v>
      </c>
      <c r="D3">
        <v>2.12</v>
      </c>
      <c r="E3">
        <v>2.5099</v>
      </c>
      <c r="F3"/>
      <c r="G3" t="s">
        <v>119</v>
      </c>
      <c r="H3" t="s">
        <v>80</v>
      </c>
      <c r="I3" s="9" t="s">
        <v>66</v>
      </c>
    </row>
    <row r="4" spans="1:9">
      <c r="A4" s="28">
        <v>0.59444444444444444</v>
      </c>
      <c r="B4">
        <v>32.299999999999997</v>
      </c>
      <c r="D4">
        <v>4.1100000000000003</v>
      </c>
      <c r="E4">
        <v>9.6463000000000001</v>
      </c>
      <c r="F4"/>
      <c r="G4" t="s">
        <v>120</v>
      </c>
      <c r="H4" t="s">
        <v>81</v>
      </c>
      <c r="I4" s="9" t="s">
        <v>68</v>
      </c>
    </row>
    <row r="5" spans="1:9">
      <c r="A5" s="28">
        <v>0.60763888888888895</v>
      </c>
      <c r="B5">
        <v>25.2</v>
      </c>
      <c r="D5">
        <v>9.14</v>
      </c>
      <c r="E5">
        <v>9.4870999999999999</v>
      </c>
      <c r="F5"/>
      <c r="G5" t="s">
        <v>121</v>
      </c>
      <c r="H5" t="s">
        <v>82</v>
      </c>
      <c r="I5" s="9" t="s">
        <v>68</v>
      </c>
    </row>
    <row r="6" spans="1:9">
      <c r="A6" s="28">
        <v>0.6166666666666667</v>
      </c>
      <c r="B6">
        <v>5.77</v>
      </c>
      <c r="D6">
        <v>1.63</v>
      </c>
      <c r="E6">
        <v>2.5642999999999998</v>
      </c>
      <c r="F6"/>
      <c r="G6" t="s">
        <v>122</v>
      </c>
      <c r="H6" t="s">
        <v>83</v>
      </c>
      <c r="I6" s="9" t="s">
        <v>66</v>
      </c>
    </row>
    <row r="7" spans="1:9">
      <c r="A7" s="28">
        <v>0.6430555555555556</v>
      </c>
      <c r="B7">
        <v>26</v>
      </c>
      <c r="D7">
        <v>10.4</v>
      </c>
      <c r="E7">
        <v>9.5770999999999997</v>
      </c>
      <c r="F7"/>
      <c r="G7" t="s">
        <v>123</v>
      </c>
      <c r="H7" t="s">
        <v>84</v>
      </c>
      <c r="I7" s="9" t="s">
        <v>68</v>
      </c>
    </row>
    <row r="8" spans="1:9">
      <c r="A8" s="28">
        <v>0.68333333333333324</v>
      </c>
      <c r="B8">
        <v>30.9</v>
      </c>
      <c r="D8">
        <v>13.1</v>
      </c>
      <c r="E8">
        <v>9.7398000000000007</v>
      </c>
      <c r="F8"/>
      <c r="G8" t="s">
        <v>124</v>
      </c>
      <c r="H8" t="s">
        <v>85</v>
      </c>
      <c r="I8" s="9" t="s">
        <v>68</v>
      </c>
    </row>
    <row r="9" spans="1:9">
      <c r="A9" s="28">
        <v>0.68541666666666667</v>
      </c>
      <c r="B9">
        <v>36.6</v>
      </c>
      <c r="D9">
        <v>15.5</v>
      </c>
      <c r="E9">
        <v>9.7356999999999996</v>
      </c>
      <c r="F9"/>
      <c r="G9" t="s">
        <v>125</v>
      </c>
      <c r="H9" t="s">
        <v>86</v>
      </c>
      <c r="I9" s="22">
        <v>200</v>
      </c>
    </row>
    <row r="10" spans="1:9">
      <c r="A10" s="28">
        <v>0.68680555555555556</v>
      </c>
      <c r="B10">
        <v>34.6</v>
      </c>
      <c r="D10">
        <v>26</v>
      </c>
      <c r="E10">
        <v>9.6144999999999996</v>
      </c>
      <c r="F10"/>
      <c r="G10" t="s">
        <v>126</v>
      </c>
      <c r="H10" t="s">
        <v>87</v>
      </c>
      <c r="I10" s="22">
        <v>150</v>
      </c>
    </row>
    <row r="11" spans="1:9">
      <c r="A11" s="28">
        <v>0.68819444444444444</v>
      </c>
      <c r="B11">
        <v>43</v>
      </c>
      <c r="D11">
        <v>39.4</v>
      </c>
      <c r="E11">
        <v>11.1403</v>
      </c>
      <c r="F11"/>
      <c r="G11" t="s">
        <v>127</v>
      </c>
      <c r="H11" t="s">
        <v>88</v>
      </c>
      <c r="I11" s="22">
        <v>100</v>
      </c>
    </row>
    <row r="12" spans="1:9">
      <c r="A12" s="28">
        <v>0.68958333333333333</v>
      </c>
      <c r="B12">
        <v>49.2</v>
      </c>
      <c r="D12">
        <v>48.6</v>
      </c>
      <c r="E12">
        <v>11.695399999999999</v>
      </c>
      <c r="F12"/>
      <c r="G12" t="s">
        <v>128</v>
      </c>
      <c r="H12" t="s">
        <v>89</v>
      </c>
      <c r="I12" s="22">
        <v>50</v>
      </c>
    </row>
    <row r="13" spans="1:9">
      <c r="A13" s="28">
        <v>0.69097222222222221</v>
      </c>
      <c r="B13">
        <v>3.55</v>
      </c>
      <c r="D13">
        <v>0.95499999999999996</v>
      </c>
      <c r="E13">
        <v>2.4944000000000002</v>
      </c>
      <c r="F13"/>
      <c r="G13" t="s">
        <v>129</v>
      </c>
      <c r="H13" t="s">
        <v>90</v>
      </c>
      <c r="I13" s="9" t="s">
        <v>66</v>
      </c>
    </row>
    <row r="14" spans="1:9">
      <c r="A14" s="28">
        <v>0.70208333333333339</v>
      </c>
      <c r="B14">
        <v>38.9</v>
      </c>
      <c r="D14">
        <v>11</v>
      </c>
      <c r="E14">
        <v>9.6875</v>
      </c>
      <c r="F14"/>
      <c r="G14" t="s">
        <v>130</v>
      </c>
      <c r="H14" t="s">
        <v>91</v>
      </c>
      <c r="I14" s="9" t="s">
        <v>68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B1048576"/>
    </sheetView>
  </sheetViews>
  <sheetFormatPr baseColWidth="10" defaultRowHeight="13" x14ac:dyDescent="0"/>
  <cols>
    <col min="1" max="1" width="10.7109375" style="11"/>
  </cols>
  <sheetData>
    <row r="1" spans="1:2">
      <c r="A1" s="17" t="s">
        <v>43</v>
      </c>
      <c r="B1" s="33" t="s">
        <v>153</v>
      </c>
    </row>
    <row r="2" spans="1:2">
      <c r="A2" s="17"/>
      <c r="B2" s="33"/>
    </row>
    <row r="3" spans="1:2">
      <c r="A3" s="28">
        <v>0.56041666666666667</v>
      </c>
      <c r="B3" s="40">
        <v>3.7688442211055309E-3</v>
      </c>
    </row>
    <row r="4" spans="1:2">
      <c r="A4" s="28"/>
      <c r="B4" s="40"/>
    </row>
    <row r="5" spans="1:2">
      <c r="A5" s="28">
        <v>0.56388888888888888</v>
      </c>
      <c r="B5" s="40">
        <v>1.1565836298932378E-2</v>
      </c>
    </row>
    <row r="6" spans="1:2">
      <c r="A6" s="28"/>
      <c r="B6" s="40"/>
    </row>
    <row r="7" spans="1:2">
      <c r="A7" s="28">
        <v>0.56736111111111109</v>
      </c>
      <c r="B7" s="40">
        <v>0.10312500000000181</v>
      </c>
    </row>
    <row r="8" spans="1:2">
      <c r="A8" s="28"/>
      <c r="B8" s="40"/>
    </row>
    <row r="9" spans="1:2">
      <c r="A9" s="28">
        <v>0.56944444444444442</v>
      </c>
      <c r="B9" s="40">
        <v>1.493789862369922E-4</v>
      </c>
    </row>
    <row r="10" spans="1:2">
      <c r="A10" s="28"/>
      <c r="B10" s="40"/>
    </row>
    <row r="11" spans="1:2">
      <c r="A11" s="28">
        <v>0.5708333333333333</v>
      </c>
      <c r="B11" s="40">
        <v>9.2382495948136224E-3</v>
      </c>
    </row>
    <row r="12" spans="1:2">
      <c r="A12" s="28"/>
      <c r="B12" s="40"/>
    </row>
    <row r="13" spans="1:2">
      <c r="A13" s="28">
        <v>0.57291666666666663</v>
      </c>
      <c r="B13" s="40">
        <v>1.2427873945849977E-3</v>
      </c>
    </row>
    <row r="14" spans="1:2">
      <c r="A14" s="28"/>
      <c r="B14" s="40"/>
    </row>
    <row r="15" spans="1:2">
      <c r="A15" s="28">
        <v>0.57499999999999996</v>
      </c>
      <c r="B15" s="40">
        <v>0</v>
      </c>
    </row>
    <row r="16" spans="1:2">
      <c r="A16" s="28"/>
      <c r="B16" s="40"/>
    </row>
    <row r="17" spans="1:2">
      <c r="A17" s="28">
        <v>0.57708333333333328</v>
      </c>
      <c r="B17" s="40">
        <v>5.3025763930497302E-4</v>
      </c>
    </row>
    <row r="18" spans="1:2">
      <c r="A18" s="28"/>
      <c r="B18" s="40"/>
    </row>
    <row r="19" spans="1:2">
      <c r="A19" s="28">
        <v>0.57916666666666672</v>
      </c>
      <c r="B19" s="40">
        <v>3.5663644566665236E-4</v>
      </c>
    </row>
    <row r="20" spans="1:2">
      <c r="A20" s="28"/>
      <c r="B20" s="40"/>
    </row>
    <row r="21" spans="1:2">
      <c r="A21" s="28">
        <v>0.58125000000000004</v>
      </c>
      <c r="B21" s="40">
        <v>4.8216838008644582E-4</v>
      </c>
    </row>
    <row r="22" spans="1:2">
      <c r="A22" s="28"/>
      <c r="B22" s="40"/>
    </row>
    <row r="23" spans="1:2">
      <c r="A23" s="28">
        <v>0.58333333333333337</v>
      </c>
      <c r="B23" s="40">
        <v>8.278009999180396E-4</v>
      </c>
    </row>
    <row r="24" spans="1:2">
      <c r="A24" s="28"/>
      <c r="B24" s="40"/>
    </row>
    <row r="25" spans="1:2">
      <c r="A25" s="28">
        <v>0.58680555555555558</v>
      </c>
      <c r="B25" s="40">
        <v>6.1599131803799891E-4</v>
      </c>
    </row>
    <row r="26" spans="1:2">
      <c r="A26" s="28"/>
      <c r="B26" s="40"/>
    </row>
    <row r="27" spans="1:2">
      <c r="A27" s="28">
        <v>0.59444444444444444</v>
      </c>
      <c r="B27" s="40">
        <v>5.1951157939492186E-4</v>
      </c>
    </row>
    <row r="28" spans="1:2">
      <c r="A28" s="28"/>
      <c r="B28" s="40"/>
    </row>
    <row r="29" spans="1:2">
      <c r="A29" s="28">
        <v>0.60763888888888895</v>
      </c>
      <c r="B29" s="40">
        <v>1.2135032780877146E-3</v>
      </c>
    </row>
    <row r="30" spans="1:2">
      <c r="A30" s="28"/>
      <c r="B30" s="40"/>
    </row>
    <row r="31" spans="1:2">
      <c r="A31" s="28">
        <v>0.6430555555555556</v>
      </c>
      <c r="B31" s="40">
        <v>1.3678239530112244E-3</v>
      </c>
    </row>
    <row r="32" spans="1:2">
      <c r="A32" s="28"/>
      <c r="B32" s="40"/>
    </row>
    <row r="33" spans="1:2">
      <c r="A33" s="28">
        <v>0.68333333333333324</v>
      </c>
      <c r="B33" s="40">
        <v>1.6929578204152339E-3</v>
      </c>
    </row>
    <row r="34" spans="1:2">
      <c r="A34" s="28"/>
      <c r="B34" s="40"/>
    </row>
    <row r="35" spans="1:2">
      <c r="A35" s="28">
        <v>0.70208333333333339</v>
      </c>
      <c r="B35" s="40">
        <v>1.427155599603568E-3</v>
      </c>
    </row>
    <row r="36" spans="1:2">
      <c r="A36" s="28"/>
      <c r="B36" s="40"/>
    </row>
    <row r="37" spans="1:2">
      <c r="A37" s="28">
        <v>0.71111111111111114</v>
      </c>
      <c r="B37" s="40">
        <v>2.1735651802858975E-3</v>
      </c>
    </row>
    <row r="38" spans="1:2">
      <c r="A38" s="28"/>
      <c r="B38" s="40"/>
    </row>
    <row r="39" spans="1:2">
      <c r="A39" s="28">
        <v>0.71319444444444446</v>
      </c>
      <c r="B39" s="40">
        <v>1.6942716092659133E-3</v>
      </c>
    </row>
    <row r="40" spans="1:2">
      <c r="A40" s="28"/>
      <c r="B40" s="40"/>
    </row>
    <row r="41" spans="1:2">
      <c r="A41" s="28">
        <v>0.71597222222222223</v>
      </c>
      <c r="B41" s="40">
        <v>1.1070603729648222E-3</v>
      </c>
    </row>
    <row r="42" spans="1:2">
      <c r="A42" s="28"/>
      <c r="B42" s="40"/>
    </row>
    <row r="43" spans="1:2">
      <c r="A43" s="28">
        <v>0.71805555555555556</v>
      </c>
      <c r="B43" s="40">
        <v>9.7894736842105254E-4</v>
      </c>
    </row>
    <row r="44" spans="1:2">
      <c r="A44" s="28"/>
      <c r="B44" s="40"/>
    </row>
    <row r="45" spans="1:2">
      <c r="A45" s="28">
        <v>0.72083333333333333</v>
      </c>
      <c r="B45" s="40">
        <v>9.2477726401263109E-4</v>
      </c>
    </row>
    <row r="46" spans="1:2">
      <c r="A46" s="28"/>
      <c r="B46" s="40"/>
    </row>
    <row r="47" spans="1:2">
      <c r="A47" s="28">
        <v>0.72361111111111109</v>
      </c>
      <c r="B47" s="40">
        <v>6.8557182923028985E-4</v>
      </c>
    </row>
    <row r="48" spans="1:2">
      <c r="A48" s="28"/>
      <c r="B48" s="40"/>
    </row>
    <row r="49" spans="1:2">
      <c r="A49" s="28">
        <v>0.72777777777777775</v>
      </c>
      <c r="B49" s="40">
        <v>5.7242556982701012E-4</v>
      </c>
    </row>
    <row r="50" spans="1:2">
      <c r="A50" s="28"/>
      <c r="B50" s="40"/>
    </row>
    <row r="51" spans="1:2">
      <c r="A51" s="28">
        <v>0.73263888888888884</v>
      </c>
      <c r="B51" s="40">
        <v>1.4048135523189759E-3</v>
      </c>
    </row>
    <row r="52" spans="1:2">
      <c r="A52" s="28"/>
      <c r="B52" s="40"/>
    </row>
    <row r="53" spans="1:2">
      <c r="A53" s="28">
        <v>0.7402777777777777</v>
      </c>
      <c r="B53" s="40">
        <v>1.3232747959436067E-3</v>
      </c>
    </row>
    <row r="54" spans="1:2">
      <c r="A54" s="28"/>
      <c r="B54" s="40"/>
    </row>
    <row r="55" spans="1:2">
      <c r="A55" s="28">
        <v>0.74861111111111101</v>
      </c>
      <c r="B55" s="40">
        <v>1.7082388510959946E-3</v>
      </c>
    </row>
    <row r="56" spans="1:2">
      <c r="A56" s="28"/>
      <c r="B56" s="40"/>
    </row>
    <row r="57" spans="1:2">
      <c r="A57" s="28">
        <v>0.75555555555555554</v>
      </c>
      <c r="B57" s="40">
        <v>2.5588952071486596E-3</v>
      </c>
    </row>
    <row r="58" spans="1:2">
      <c r="A58" s="28"/>
      <c r="B58" s="40"/>
    </row>
    <row r="59" spans="1:2">
      <c r="A59" s="28">
        <v>0.7680555555555556</v>
      </c>
      <c r="B59" s="40">
        <v>4.3931661859329939E-4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InjInfo</vt:lpstr>
      <vt:lpstr>InjAup</vt:lpstr>
      <vt:lpstr>InjAsynoptic</vt:lpstr>
      <vt:lpstr>Sheet1</vt:lpstr>
    </vt:vector>
  </TitlesOfParts>
  <Company>UVM RSENR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Herstand</dc:creator>
  <cp:lastModifiedBy>Timothy Covino</cp:lastModifiedBy>
  <dcterms:created xsi:type="dcterms:W3CDTF">2012-02-01T17:25:06Z</dcterms:created>
  <dcterms:modified xsi:type="dcterms:W3CDTF">2012-07-26T01:10:50Z</dcterms:modified>
</cp:coreProperties>
</file>