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nkeytool\"/>
    </mc:Choice>
  </mc:AlternateContent>
  <xr:revisionPtr revIDLastSave="0" documentId="8_{B1C00C3D-AAC1-4E4D-A8E9-9A27983255FC}" xr6:coauthVersionLast="47" xr6:coauthVersionMax="47" xr10:uidLastSave="{00000000-0000-0000-0000-000000000000}"/>
  <bookViews>
    <workbookView xWindow="-110" yWindow="-110" windowWidth="38620" windowHeight="21100" tabRatio="599" activeTab="2" xr2:uid="{0B30B12A-ACEB-4B38-80D0-9AA0D9B1C16B}"/>
  </bookViews>
  <sheets>
    <sheet name="DB" sheetId="6" r:id="rId1"/>
    <sheet name="Matriz_Substituicao_Otimizada" sheetId="3" r:id="rId2"/>
    <sheet name="Dados_SanKey" sheetId="10" r:id="rId3"/>
  </sheets>
  <definedNames>
    <definedName name="OpenSolver_ChosenSolver" localSheetId="1" hidden="1">Gurobi</definedName>
    <definedName name="OpenSolver_DualsNewSheet" localSheetId="1" hidden="1">0</definedName>
    <definedName name="OpenSolver_LinearityCheck" localSheetId="1" hidden="1">1</definedName>
    <definedName name="solver_adj" localSheetId="1" hidden="1">Matriz_Substituicao_Otimizada!$S$3:$S$64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Matriz_Substituicao_Otimizada!$AC$3:$AC$58</definedName>
    <definedName name="solver_lhs2" localSheetId="1" hidden="1">Matriz_Substituicao_Otimizada!$S$59:$S$64</definedName>
    <definedName name="solver_lhs3" localSheetId="1" hidden="1">Matriz_Substituicao_Otimizada!$S$59:$S$64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Matriz_Substituicao_Otimizada!$D$2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Matriz_Substituicao_Otimizada!$AQ$3:$AQ$58</definedName>
    <definedName name="solver_rhs2" localSheetId="1" hidden="1">Matriz_Substituicao_Otimizada!$AS$59:$AS$64</definedName>
    <definedName name="solver_rhs3" localSheetId="1" hidden="1">Matriz_Substituicao_Otimizada!$AR$59:$AR$64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2" i="10" l="1"/>
  <c r="M192" i="10"/>
  <c r="L192" i="10"/>
  <c r="L198" i="10" s="1"/>
  <c r="K192" i="10"/>
  <c r="J192" i="10"/>
  <c r="J198" i="10" s="1"/>
  <c r="I192" i="10"/>
  <c r="N191" i="10"/>
  <c r="M191" i="10"/>
  <c r="L191" i="10"/>
  <c r="K191" i="10"/>
  <c r="J191" i="10"/>
  <c r="I191" i="10"/>
  <c r="N190" i="10"/>
  <c r="M190" i="10"/>
  <c r="L190" i="10"/>
  <c r="L193" i="10" s="1"/>
  <c r="L197" i="10" s="1"/>
  <c r="K190" i="10"/>
  <c r="J190" i="10"/>
  <c r="J193" i="10" s="1"/>
  <c r="J197" i="10" s="1"/>
  <c r="I190" i="10"/>
  <c r="T16" i="3"/>
  <c r="CZ41" i="3"/>
  <c r="AG64" i="3" a="1"/>
  <c r="AG64" i="3" s="1"/>
  <c r="AF64" i="3" a="1"/>
  <c r="AF64" i="3" s="1"/>
  <c r="AE64" i="3" a="1"/>
  <c r="AE64" i="3" s="1"/>
  <c r="AD64" i="3" s="1"/>
  <c r="AG63" i="3" a="1"/>
  <c r="AG63" i="3" s="1"/>
  <c r="AF63" i="3" a="1"/>
  <c r="AF63" i="3" s="1"/>
  <c r="AE63" i="3" a="1"/>
  <c r="AE63" i="3" s="1"/>
  <c r="AG62" i="3" a="1"/>
  <c r="AG62" i="3" s="1"/>
  <c r="AF62" i="3" a="1"/>
  <c r="AF62" i="3" s="1"/>
  <c r="AE62" i="3" a="1"/>
  <c r="AE62" i="3" s="1"/>
  <c r="AG61" i="3" a="1"/>
  <c r="AG61" i="3" s="1"/>
  <c r="AF61" i="3" a="1"/>
  <c r="AF61" i="3" s="1"/>
  <c r="AE61" i="3" a="1"/>
  <c r="AE61" i="3" s="1"/>
  <c r="AG60" i="3" a="1"/>
  <c r="AG60" i="3" s="1"/>
  <c r="AF60" i="3" a="1"/>
  <c r="AF60" i="3" s="1"/>
  <c r="AE60" i="3" a="1"/>
  <c r="AE60" i="3" s="1"/>
  <c r="AG59" i="3" a="1"/>
  <c r="AG59" i="3" s="1"/>
  <c r="AF59" i="3" a="1"/>
  <c r="AF59" i="3" s="1"/>
  <c r="AE59" i="3" a="1"/>
  <c r="AE59" i="3" s="1"/>
  <c r="AG58" i="3" a="1"/>
  <c r="AG58" i="3" s="1"/>
  <c r="AF58" i="3" a="1"/>
  <c r="AF58" i="3" s="1"/>
  <c r="AE58" i="3" a="1"/>
  <c r="AE58" i="3" s="1"/>
  <c r="AG57" i="3" a="1"/>
  <c r="AG57" i="3" s="1"/>
  <c r="AF57" i="3" a="1"/>
  <c r="AF57" i="3" s="1"/>
  <c r="AE57" i="3" a="1"/>
  <c r="AE57" i="3" s="1"/>
  <c r="AG56" i="3" a="1"/>
  <c r="AG56" i="3" s="1"/>
  <c r="AF56" i="3" a="1"/>
  <c r="AF56" i="3" s="1"/>
  <c r="AE56" i="3" a="1"/>
  <c r="AE56" i="3" s="1"/>
  <c r="AG55" i="3" a="1"/>
  <c r="AG55" i="3" s="1"/>
  <c r="AF55" i="3" a="1"/>
  <c r="AF55" i="3" s="1"/>
  <c r="AE55" i="3" a="1"/>
  <c r="AE55" i="3" s="1"/>
  <c r="AG54" i="3" a="1"/>
  <c r="AG54" i="3" s="1"/>
  <c r="AF54" i="3" a="1"/>
  <c r="AF54" i="3" s="1"/>
  <c r="AE54" i="3" a="1"/>
  <c r="AE54" i="3" s="1"/>
  <c r="AG53" i="3" a="1"/>
  <c r="AG53" i="3" s="1"/>
  <c r="AF53" i="3" a="1"/>
  <c r="AF53" i="3" s="1"/>
  <c r="AE53" i="3" a="1"/>
  <c r="AE53" i="3" s="1"/>
  <c r="AG52" i="3" a="1"/>
  <c r="AG52" i="3" s="1"/>
  <c r="AF52" i="3" a="1"/>
  <c r="AF52" i="3" s="1"/>
  <c r="AE52" i="3" a="1"/>
  <c r="AE52" i="3" s="1"/>
  <c r="AG51" i="3" a="1"/>
  <c r="AG51" i="3" s="1"/>
  <c r="AF51" i="3" a="1"/>
  <c r="AF51" i="3" s="1"/>
  <c r="AE51" i="3" a="1"/>
  <c r="AE51" i="3" s="1"/>
  <c r="AG50" i="3" a="1"/>
  <c r="AG50" i="3" s="1"/>
  <c r="AF50" i="3" a="1"/>
  <c r="AF50" i="3" s="1"/>
  <c r="AE50" i="3" a="1"/>
  <c r="AE50" i="3" s="1"/>
  <c r="AD50" i="3" s="1"/>
  <c r="AG49" i="3" a="1"/>
  <c r="AG49" i="3" s="1"/>
  <c r="AF49" i="3" a="1"/>
  <c r="AF49" i="3" s="1"/>
  <c r="AE49" i="3" a="1"/>
  <c r="AE49" i="3" s="1"/>
  <c r="AG48" i="3" a="1"/>
  <c r="AG48" i="3" s="1"/>
  <c r="AF48" i="3" a="1"/>
  <c r="AF48" i="3" s="1"/>
  <c r="AE48" i="3" a="1"/>
  <c r="AE48" i="3" s="1"/>
  <c r="AG47" i="3" a="1"/>
  <c r="AG47" i="3" s="1"/>
  <c r="AF47" i="3" a="1"/>
  <c r="AF47" i="3" s="1"/>
  <c r="AE47" i="3" a="1"/>
  <c r="AE47" i="3" s="1"/>
  <c r="AG46" i="3" a="1"/>
  <c r="AG46" i="3" s="1"/>
  <c r="AF46" i="3" a="1"/>
  <c r="AF46" i="3" s="1"/>
  <c r="AE46" i="3" a="1"/>
  <c r="AE46" i="3" s="1"/>
  <c r="AG45" i="3" a="1"/>
  <c r="AG45" i="3" s="1"/>
  <c r="AF45" i="3" a="1"/>
  <c r="AF45" i="3" s="1"/>
  <c r="AE45" i="3" a="1"/>
  <c r="AE45" i="3" s="1"/>
  <c r="AG44" i="3" a="1"/>
  <c r="AG44" i="3" s="1"/>
  <c r="AF44" i="3" a="1"/>
  <c r="AF44" i="3" s="1"/>
  <c r="AE44" i="3" a="1"/>
  <c r="AE44" i="3" s="1"/>
  <c r="AG43" i="3" a="1"/>
  <c r="AG43" i="3" s="1"/>
  <c r="AF43" i="3" a="1"/>
  <c r="AF43" i="3" s="1"/>
  <c r="AE43" i="3" a="1"/>
  <c r="AE43" i="3" s="1"/>
  <c r="AG42" i="3" a="1"/>
  <c r="AG42" i="3" s="1"/>
  <c r="AF42" i="3" a="1"/>
  <c r="AF42" i="3" s="1"/>
  <c r="AE42" i="3" a="1"/>
  <c r="AE42" i="3" s="1"/>
  <c r="AG41" i="3" a="1"/>
  <c r="AG41" i="3" s="1"/>
  <c r="AF41" i="3" a="1"/>
  <c r="AF41" i="3" s="1"/>
  <c r="AE41" i="3" a="1"/>
  <c r="AE41" i="3" s="1"/>
  <c r="AG40" i="3" a="1"/>
  <c r="AG40" i="3" s="1"/>
  <c r="AF40" i="3" a="1"/>
  <c r="AF40" i="3" s="1"/>
  <c r="AE40" i="3" a="1"/>
  <c r="AE40" i="3" s="1"/>
  <c r="AG39" i="3" a="1"/>
  <c r="AG39" i="3" s="1"/>
  <c r="AF39" i="3" a="1"/>
  <c r="AF39" i="3" s="1"/>
  <c r="AE39" i="3" a="1"/>
  <c r="AE39" i="3" s="1"/>
  <c r="AG38" i="3" a="1"/>
  <c r="AG38" i="3" s="1"/>
  <c r="AF38" i="3" a="1"/>
  <c r="AF38" i="3" s="1"/>
  <c r="AE38" i="3" a="1"/>
  <c r="AE38" i="3" s="1"/>
  <c r="AG37" i="3" a="1"/>
  <c r="AG37" i="3" s="1"/>
  <c r="AF37" i="3" a="1"/>
  <c r="AF37" i="3" s="1"/>
  <c r="AE37" i="3" a="1"/>
  <c r="AE37" i="3" s="1"/>
  <c r="AG36" i="3" a="1"/>
  <c r="AG36" i="3" s="1"/>
  <c r="AF36" i="3" a="1"/>
  <c r="AF36" i="3" s="1"/>
  <c r="AE36" i="3" a="1"/>
  <c r="AE36" i="3" s="1"/>
  <c r="AG35" i="3" a="1"/>
  <c r="AG35" i="3" s="1"/>
  <c r="AF35" i="3" a="1"/>
  <c r="AF35" i="3" s="1"/>
  <c r="AE35" i="3" a="1"/>
  <c r="AE35" i="3" s="1"/>
  <c r="AG34" i="3" a="1"/>
  <c r="AG34" i="3" s="1"/>
  <c r="AF34" i="3" a="1"/>
  <c r="AF34" i="3" s="1"/>
  <c r="AE34" i="3" a="1"/>
  <c r="AE34" i="3" s="1"/>
  <c r="AG33" i="3" a="1"/>
  <c r="AG33" i="3" s="1"/>
  <c r="AF33" i="3" a="1"/>
  <c r="AF33" i="3" s="1"/>
  <c r="AE33" i="3" a="1"/>
  <c r="AE33" i="3" s="1"/>
  <c r="AG32" i="3" a="1"/>
  <c r="AG32" i="3" s="1"/>
  <c r="AF32" i="3" a="1"/>
  <c r="AF32" i="3" s="1"/>
  <c r="AE32" i="3" a="1"/>
  <c r="AE32" i="3" s="1"/>
  <c r="AG31" i="3" a="1"/>
  <c r="AG31" i="3" s="1"/>
  <c r="AF31" i="3" a="1"/>
  <c r="AF31" i="3" s="1"/>
  <c r="AE31" i="3" a="1"/>
  <c r="AE31" i="3" s="1"/>
  <c r="AG30" i="3" a="1"/>
  <c r="AG30" i="3" s="1"/>
  <c r="AF30" i="3" a="1"/>
  <c r="AF30" i="3" s="1"/>
  <c r="AE30" i="3" a="1"/>
  <c r="AE30" i="3" s="1"/>
  <c r="AG29" i="3" a="1"/>
  <c r="AG29" i="3" s="1"/>
  <c r="AF29" i="3" a="1"/>
  <c r="AF29" i="3" s="1"/>
  <c r="AE29" i="3" a="1"/>
  <c r="AE29" i="3" s="1"/>
  <c r="AG28" i="3" a="1"/>
  <c r="AG28" i="3" s="1"/>
  <c r="AF28" i="3" a="1"/>
  <c r="AF28" i="3" s="1"/>
  <c r="AE28" i="3" a="1"/>
  <c r="AE28" i="3" s="1"/>
  <c r="AG27" i="3" a="1"/>
  <c r="AG27" i="3" s="1"/>
  <c r="AF27" i="3" a="1"/>
  <c r="AF27" i="3" s="1"/>
  <c r="AE27" i="3" a="1"/>
  <c r="AE27" i="3" s="1"/>
  <c r="AG26" i="3" a="1"/>
  <c r="AG26" i="3" s="1"/>
  <c r="AF26" i="3" a="1"/>
  <c r="AF26" i="3" s="1"/>
  <c r="AE26" i="3" a="1"/>
  <c r="AE26" i="3" s="1"/>
  <c r="AG25" i="3" a="1"/>
  <c r="AG25" i="3" s="1"/>
  <c r="AF25" i="3" a="1"/>
  <c r="AF25" i="3" s="1"/>
  <c r="AE25" i="3" a="1"/>
  <c r="AE25" i="3" s="1"/>
  <c r="AG24" i="3" a="1"/>
  <c r="AG24" i="3" s="1"/>
  <c r="AF24" i="3" a="1"/>
  <c r="AF24" i="3" s="1"/>
  <c r="AE24" i="3" a="1"/>
  <c r="AE24" i="3" s="1"/>
  <c r="AG23" i="3" a="1"/>
  <c r="AG23" i="3" s="1"/>
  <c r="AF23" i="3" a="1"/>
  <c r="AF23" i="3" s="1"/>
  <c r="AE23" i="3" a="1"/>
  <c r="AE23" i="3" s="1"/>
  <c r="AG22" i="3" a="1"/>
  <c r="AG22" i="3" s="1"/>
  <c r="AF22" i="3" a="1"/>
  <c r="AF22" i="3" s="1"/>
  <c r="AE22" i="3" a="1"/>
  <c r="AE22" i="3" s="1"/>
  <c r="AG21" i="3" a="1"/>
  <c r="AG21" i="3" s="1"/>
  <c r="AF21" i="3" a="1"/>
  <c r="AF21" i="3" s="1"/>
  <c r="AE21" i="3" a="1"/>
  <c r="AE21" i="3" s="1"/>
  <c r="AG20" i="3" a="1"/>
  <c r="AG20" i="3" s="1"/>
  <c r="AF20" i="3" a="1"/>
  <c r="AF20" i="3" s="1"/>
  <c r="AE20" i="3" a="1"/>
  <c r="AE20" i="3" s="1"/>
  <c r="AD20" i="3" s="1"/>
  <c r="AG19" i="3" a="1"/>
  <c r="AG19" i="3" s="1"/>
  <c r="AF19" i="3" a="1"/>
  <c r="AF19" i="3" s="1"/>
  <c r="AE19" i="3" a="1"/>
  <c r="AE19" i="3" s="1"/>
  <c r="AG18" i="3" a="1"/>
  <c r="AG18" i="3" s="1"/>
  <c r="AF18" i="3" a="1"/>
  <c r="AF18" i="3" s="1"/>
  <c r="AE18" i="3" a="1"/>
  <c r="AE18" i="3" s="1"/>
  <c r="AG17" i="3" a="1"/>
  <c r="AG17" i="3" s="1"/>
  <c r="AF17" i="3" a="1"/>
  <c r="AF17" i="3" s="1"/>
  <c r="AE17" i="3" a="1"/>
  <c r="AE17" i="3" s="1"/>
  <c r="AG16" i="3" a="1"/>
  <c r="AG16" i="3" s="1"/>
  <c r="AF16" i="3" a="1"/>
  <c r="AF16" i="3" s="1"/>
  <c r="AE16" i="3" a="1"/>
  <c r="AE16" i="3" s="1"/>
  <c r="AG15" i="3" a="1"/>
  <c r="AG15" i="3" s="1"/>
  <c r="AF15" i="3" a="1"/>
  <c r="AF15" i="3" s="1"/>
  <c r="AE15" i="3" a="1"/>
  <c r="AE15" i="3" s="1"/>
  <c r="AG14" i="3" a="1"/>
  <c r="AG14" i="3" s="1"/>
  <c r="AF14" i="3" a="1"/>
  <c r="AF14" i="3" s="1"/>
  <c r="AE14" i="3" a="1"/>
  <c r="AE14" i="3" s="1"/>
  <c r="AG13" i="3" a="1"/>
  <c r="AG13" i="3" s="1"/>
  <c r="AF13" i="3" a="1"/>
  <c r="AF13" i="3" s="1"/>
  <c r="AE13" i="3" a="1"/>
  <c r="AE13" i="3" s="1"/>
  <c r="AG12" i="3" a="1"/>
  <c r="AG12" i="3" s="1"/>
  <c r="AF12" i="3" a="1"/>
  <c r="AF12" i="3" s="1"/>
  <c r="AE12" i="3" a="1"/>
  <c r="AE12" i="3" s="1"/>
  <c r="AG11" i="3" a="1"/>
  <c r="AG11" i="3" s="1"/>
  <c r="AF11" i="3" a="1"/>
  <c r="AF11" i="3" s="1"/>
  <c r="AE11" i="3" a="1"/>
  <c r="AE11" i="3" s="1"/>
  <c r="AG10" i="3" a="1"/>
  <c r="AG10" i="3" s="1"/>
  <c r="AF10" i="3" a="1"/>
  <c r="AF10" i="3" s="1"/>
  <c r="AE10" i="3" a="1"/>
  <c r="AE10" i="3" s="1"/>
  <c r="AG9" i="3" a="1"/>
  <c r="AG9" i="3" s="1"/>
  <c r="AF9" i="3" a="1"/>
  <c r="AF9" i="3" s="1"/>
  <c r="AE9" i="3" a="1"/>
  <c r="AE9" i="3" s="1"/>
  <c r="AG8" i="3" a="1"/>
  <c r="AG8" i="3" s="1"/>
  <c r="AF8" i="3" a="1"/>
  <c r="AF8" i="3" s="1"/>
  <c r="AE8" i="3" a="1"/>
  <c r="AE8" i="3" s="1"/>
  <c r="AG7" i="3" a="1"/>
  <c r="AG7" i="3" s="1"/>
  <c r="AF7" i="3" a="1"/>
  <c r="AF7" i="3" s="1"/>
  <c r="AE7" i="3" a="1"/>
  <c r="AE7" i="3" s="1"/>
  <c r="AG6" i="3" a="1"/>
  <c r="AG6" i="3" s="1"/>
  <c r="AF6" i="3" a="1"/>
  <c r="AF6" i="3" s="1"/>
  <c r="AE6" i="3" a="1"/>
  <c r="AE6" i="3" s="1"/>
  <c r="AG5" i="3" a="1"/>
  <c r="AG5" i="3" s="1"/>
  <c r="AF5" i="3" a="1"/>
  <c r="AF5" i="3" s="1"/>
  <c r="AE5" i="3" a="1"/>
  <c r="AE5" i="3" s="1"/>
  <c r="AG4" i="3" a="1"/>
  <c r="AG4" i="3" s="1"/>
  <c r="AF4" i="3" a="1"/>
  <c r="AF4" i="3" s="1"/>
  <c r="AE4" i="3" a="1"/>
  <c r="AE4" i="3" s="1"/>
  <c r="DM72" i="3"/>
  <c r="DL72" i="3"/>
  <c r="DK72" i="3"/>
  <c r="DJ72" i="3"/>
  <c r="DI72" i="3"/>
  <c r="DH72" i="3"/>
  <c r="DG72" i="3"/>
  <c r="DF72" i="3"/>
  <c r="DM71" i="3"/>
  <c r="DL71" i="3"/>
  <c r="DK71" i="3"/>
  <c r="DJ71" i="3"/>
  <c r="DI71" i="3"/>
  <c r="DH71" i="3"/>
  <c r="DG71" i="3"/>
  <c r="DF71" i="3"/>
  <c r="DM70" i="3"/>
  <c r="DL70" i="3"/>
  <c r="DK70" i="3"/>
  <c r="DJ70" i="3"/>
  <c r="DI70" i="3"/>
  <c r="DH70" i="3"/>
  <c r="DG70" i="3"/>
  <c r="DF70" i="3"/>
  <c r="DM69" i="3"/>
  <c r="DL69" i="3"/>
  <c r="DK69" i="3"/>
  <c r="DJ69" i="3"/>
  <c r="DI69" i="3"/>
  <c r="DH69" i="3"/>
  <c r="DG69" i="3"/>
  <c r="DF69" i="3"/>
  <c r="DM68" i="3"/>
  <c r="DL68" i="3"/>
  <c r="DK68" i="3"/>
  <c r="DJ68" i="3"/>
  <c r="DI68" i="3"/>
  <c r="DH68" i="3"/>
  <c r="DG68" i="3"/>
  <c r="DF68" i="3"/>
  <c r="DM67" i="3"/>
  <c r="DL67" i="3"/>
  <c r="DK67" i="3"/>
  <c r="DJ67" i="3"/>
  <c r="DI67" i="3"/>
  <c r="DH67" i="3"/>
  <c r="DG67" i="3"/>
  <c r="DF67" i="3"/>
  <c r="DM66" i="3"/>
  <c r="DL66" i="3"/>
  <c r="DK66" i="3"/>
  <c r="DJ66" i="3"/>
  <c r="DI66" i="3"/>
  <c r="DH66" i="3"/>
  <c r="DG66" i="3"/>
  <c r="DF66" i="3"/>
  <c r="DM65" i="3"/>
  <c r="DL65" i="3"/>
  <c r="DK65" i="3"/>
  <c r="DJ65" i="3"/>
  <c r="DI65" i="3"/>
  <c r="DH65" i="3"/>
  <c r="DG65" i="3"/>
  <c r="DF65" i="3"/>
  <c r="DM64" i="3"/>
  <c r="DL64" i="3"/>
  <c r="DK64" i="3"/>
  <c r="DJ64" i="3"/>
  <c r="DI64" i="3"/>
  <c r="DH64" i="3"/>
  <c r="DG64" i="3"/>
  <c r="DF64" i="3"/>
  <c r="DM63" i="3"/>
  <c r="DL63" i="3"/>
  <c r="DK63" i="3"/>
  <c r="DJ63" i="3"/>
  <c r="DI63" i="3"/>
  <c r="DH63" i="3"/>
  <c r="DG63" i="3"/>
  <c r="DF63" i="3"/>
  <c r="DM62" i="3"/>
  <c r="DL62" i="3"/>
  <c r="DK62" i="3"/>
  <c r="DJ62" i="3"/>
  <c r="DI62" i="3"/>
  <c r="DH62" i="3"/>
  <c r="DG62" i="3"/>
  <c r="DF62" i="3"/>
  <c r="DM61" i="3"/>
  <c r="DL61" i="3"/>
  <c r="DK61" i="3"/>
  <c r="DJ61" i="3"/>
  <c r="DI61" i="3"/>
  <c r="DH61" i="3"/>
  <c r="DG61" i="3"/>
  <c r="DF61" i="3"/>
  <c r="DM60" i="3"/>
  <c r="DL60" i="3"/>
  <c r="DK60" i="3"/>
  <c r="DJ60" i="3"/>
  <c r="DI60" i="3"/>
  <c r="DH60" i="3"/>
  <c r="DG60" i="3"/>
  <c r="DF60" i="3"/>
  <c r="DM59" i="3"/>
  <c r="DL59" i="3"/>
  <c r="DK59" i="3"/>
  <c r="DJ59" i="3"/>
  <c r="DI59" i="3"/>
  <c r="DH59" i="3"/>
  <c r="DG59" i="3"/>
  <c r="DF59" i="3"/>
  <c r="DM58" i="3"/>
  <c r="DL58" i="3"/>
  <c r="DK58" i="3"/>
  <c r="DJ58" i="3"/>
  <c r="DI58" i="3"/>
  <c r="DH58" i="3"/>
  <c r="DG58" i="3"/>
  <c r="DF58" i="3"/>
  <c r="DM57" i="3"/>
  <c r="DL57" i="3"/>
  <c r="DK57" i="3"/>
  <c r="DJ57" i="3"/>
  <c r="DI57" i="3"/>
  <c r="DH57" i="3"/>
  <c r="DG57" i="3"/>
  <c r="DF57" i="3"/>
  <c r="DM56" i="3"/>
  <c r="DL56" i="3"/>
  <c r="DK56" i="3"/>
  <c r="DJ56" i="3"/>
  <c r="DI56" i="3"/>
  <c r="DH56" i="3"/>
  <c r="DG56" i="3"/>
  <c r="DF56" i="3"/>
  <c r="DM55" i="3"/>
  <c r="DL55" i="3"/>
  <c r="DK55" i="3"/>
  <c r="DJ55" i="3"/>
  <c r="DI55" i="3"/>
  <c r="DH55" i="3"/>
  <c r="DG55" i="3"/>
  <c r="DF55" i="3"/>
  <c r="DM54" i="3"/>
  <c r="DL54" i="3"/>
  <c r="DK54" i="3"/>
  <c r="DJ54" i="3"/>
  <c r="DI54" i="3"/>
  <c r="DH54" i="3"/>
  <c r="DG54" i="3"/>
  <c r="DF54" i="3"/>
  <c r="DM53" i="3"/>
  <c r="DL53" i="3"/>
  <c r="DK53" i="3"/>
  <c r="DJ53" i="3"/>
  <c r="DI53" i="3"/>
  <c r="DH53" i="3"/>
  <c r="DG53" i="3"/>
  <c r="DF53" i="3"/>
  <c r="DM52" i="3"/>
  <c r="DL52" i="3"/>
  <c r="DK52" i="3"/>
  <c r="DJ52" i="3"/>
  <c r="DI52" i="3"/>
  <c r="DH52" i="3"/>
  <c r="DG52" i="3"/>
  <c r="DF52" i="3"/>
  <c r="DM51" i="3"/>
  <c r="DL51" i="3"/>
  <c r="DK51" i="3"/>
  <c r="DJ51" i="3"/>
  <c r="DI51" i="3"/>
  <c r="DH51" i="3"/>
  <c r="DG51" i="3"/>
  <c r="DF51" i="3"/>
  <c r="DM50" i="3"/>
  <c r="DL50" i="3"/>
  <c r="DK50" i="3"/>
  <c r="DJ50" i="3"/>
  <c r="DI50" i="3"/>
  <c r="DH50" i="3"/>
  <c r="DG50" i="3"/>
  <c r="DF50" i="3"/>
  <c r="DM49" i="3"/>
  <c r="DL49" i="3"/>
  <c r="DK49" i="3"/>
  <c r="DJ49" i="3"/>
  <c r="DI49" i="3"/>
  <c r="DH49" i="3"/>
  <c r="DG49" i="3"/>
  <c r="DF49" i="3"/>
  <c r="DM48" i="3"/>
  <c r="DL48" i="3"/>
  <c r="DK48" i="3"/>
  <c r="DJ48" i="3"/>
  <c r="DI48" i="3"/>
  <c r="DH48" i="3"/>
  <c r="DG48" i="3"/>
  <c r="DF48" i="3"/>
  <c r="DM47" i="3"/>
  <c r="DL47" i="3"/>
  <c r="DK47" i="3"/>
  <c r="DJ47" i="3"/>
  <c r="DI47" i="3"/>
  <c r="DH47" i="3"/>
  <c r="DG47" i="3"/>
  <c r="DF47" i="3"/>
  <c r="DM46" i="3"/>
  <c r="DL46" i="3"/>
  <c r="DK46" i="3"/>
  <c r="DJ46" i="3"/>
  <c r="DI46" i="3"/>
  <c r="DH46" i="3"/>
  <c r="DG46" i="3"/>
  <c r="DF46" i="3"/>
  <c r="DM45" i="3"/>
  <c r="DL45" i="3"/>
  <c r="DK45" i="3"/>
  <c r="DJ45" i="3"/>
  <c r="DI45" i="3"/>
  <c r="DH45" i="3"/>
  <c r="DG45" i="3"/>
  <c r="DF45" i="3"/>
  <c r="DM44" i="3"/>
  <c r="DL44" i="3"/>
  <c r="DK44" i="3"/>
  <c r="DJ44" i="3"/>
  <c r="DI44" i="3"/>
  <c r="DH44" i="3"/>
  <c r="DG44" i="3"/>
  <c r="DF44" i="3"/>
  <c r="DM43" i="3"/>
  <c r="DL43" i="3"/>
  <c r="DK43" i="3"/>
  <c r="DJ43" i="3"/>
  <c r="DI43" i="3"/>
  <c r="DH43" i="3"/>
  <c r="DG43" i="3"/>
  <c r="DF43" i="3"/>
  <c r="DM42" i="3"/>
  <c r="DL42" i="3"/>
  <c r="DK42" i="3"/>
  <c r="DJ42" i="3"/>
  <c r="DI42" i="3"/>
  <c r="DH42" i="3"/>
  <c r="DG42" i="3"/>
  <c r="DF42" i="3"/>
  <c r="DM41" i="3"/>
  <c r="DL41" i="3"/>
  <c r="DK41" i="3"/>
  <c r="DJ41" i="3"/>
  <c r="DI41" i="3"/>
  <c r="DH41" i="3"/>
  <c r="DG41" i="3"/>
  <c r="DF41" i="3"/>
  <c r="DM40" i="3"/>
  <c r="DL40" i="3"/>
  <c r="DK40" i="3"/>
  <c r="DJ40" i="3"/>
  <c r="DI40" i="3"/>
  <c r="DH40" i="3"/>
  <c r="DG40" i="3"/>
  <c r="DF40" i="3"/>
  <c r="DM39" i="3"/>
  <c r="DL39" i="3"/>
  <c r="DK39" i="3"/>
  <c r="DJ39" i="3"/>
  <c r="DI39" i="3"/>
  <c r="DH39" i="3"/>
  <c r="DG39" i="3"/>
  <c r="DF39" i="3"/>
  <c r="DM38" i="3"/>
  <c r="DL38" i="3"/>
  <c r="DK38" i="3"/>
  <c r="DJ38" i="3"/>
  <c r="DI38" i="3"/>
  <c r="DH38" i="3"/>
  <c r="DG38" i="3"/>
  <c r="DF38" i="3"/>
  <c r="DM37" i="3"/>
  <c r="DL37" i="3"/>
  <c r="DK37" i="3"/>
  <c r="DJ37" i="3"/>
  <c r="DI37" i="3"/>
  <c r="DH37" i="3"/>
  <c r="DG37" i="3"/>
  <c r="DF37" i="3"/>
  <c r="DM36" i="3"/>
  <c r="DL36" i="3"/>
  <c r="DK36" i="3"/>
  <c r="DJ36" i="3"/>
  <c r="DI36" i="3"/>
  <c r="DH36" i="3"/>
  <c r="DG36" i="3"/>
  <c r="DF36" i="3"/>
  <c r="DM35" i="3"/>
  <c r="DL35" i="3"/>
  <c r="DK35" i="3"/>
  <c r="DJ35" i="3"/>
  <c r="DI35" i="3"/>
  <c r="DH35" i="3"/>
  <c r="DG35" i="3"/>
  <c r="DF35" i="3"/>
  <c r="DM34" i="3"/>
  <c r="DL34" i="3"/>
  <c r="DK34" i="3"/>
  <c r="DJ34" i="3"/>
  <c r="DI34" i="3"/>
  <c r="DH34" i="3"/>
  <c r="DG34" i="3"/>
  <c r="DF34" i="3"/>
  <c r="DM33" i="3"/>
  <c r="DL33" i="3"/>
  <c r="DK33" i="3"/>
  <c r="DJ33" i="3"/>
  <c r="DI33" i="3"/>
  <c r="DH33" i="3"/>
  <c r="DG33" i="3"/>
  <c r="DF33" i="3"/>
  <c r="DM32" i="3"/>
  <c r="DL32" i="3"/>
  <c r="DK32" i="3"/>
  <c r="DJ32" i="3"/>
  <c r="DI32" i="3"/>
  <c r="DH32" i="3"/>
  <c r="DG32" i="3"/>
  <c r="DF32" i="3"/>
  <c r="DM31" i="3"/>
  <c r="DL31" i="3"/>
  <c r="DK31" i="3"/>
  <c r="DJ31" i="3"/>
  <c r="DI31" i="3"/>
  <c r="DH31" i="3"/>
  <c r="DG31" i="3"/>
  <c r="DF31" i="3"/>
  <c r="DM30" i="3"/>
  <c r="DL30" i="3"/>
  <c r="DK30" i="3"/>
  <c r="DJ30" i="3"/>
  <c r="DI30" i="3"/>
  <c r="DH30" i="3"/>
  <c r="DG30" i="3"/>
  <c r="DF30" i="3"/>
  <c r="DM29" i="3"/>
  <c r="DL29" i="3"/>
  <c r="DK29" i="3"/>
  <c r="DJ29" i="3"/>
  <c r="DI29" i="3"/>
  <c r="DH29" i="3"/>
  <c r="DG29" i="3"/>
  <c r="DF29" i="3"/>
  <c r="DM28" i="3"/>
  <c r="DL28" i="3"/>
  <c r="DK28" i="3"/>
  <c r="DJ28" i="3"/>
  <c r="DI28" i="3"/>
  <c r="DH28" i="3"/>
  <c r="DG28" i="3"/>
  <c r="DF28" i="3"/>
  <c r="DM27" i="3"/>
  <c r="DL27" i="3"/>
  <c r="DK27" i="3"/>
  <c r="DJ27" i="3"/>
  <c r="DI27" i="3"/>
  <c r="DH27" i="3"/>
  <c r="DG27" i="3"/>
  <c r="DF27" i="3"/>
  <c r="DM26" i="3"/>
  <c r="DL26" i="3"/>
  <c r="DK26" i="3"/>
  <c r="DJ26" i="3"/>
  <c r="DI26" i="3"/>
  <c r="DH26" i="3"/>
  <c r="DG26" i="3"/>
  <c r="DF26" i="3"/>
  <c r="DM25" i="3"/>
  <c r="DL25" i="3"/>
  <c r="DK25" i="3"/>
  <c r="DJ25" i="3"/>
  <c r="DI25" i="3"/>
  <c r="DH25" i="3"/>
  <c r="DG25" i="3"/>
  <c r="DF25" i="3"/>
  <c r="DM24" i="3"/>
  <c r="DL24" i="3"/>
  <c r="DK24" i="3"/>
  <c r="DJ24" i="3"/>
  <c r="DI24" i="3"/>
  <c r="DH24" i="3"/>
  <c r="DG24" i="3"/>
  <c r="DF24" i="3"/>
  <c r="DM23" i="3"/>
  <c r="DL23" i="3"/>
  <c r="DK23" i="3"/>
  <c r="DJ23" i="3"/>
  <c r="DI23" i="3"/>
  <c r="DH23" i="3"/>
  <c r="DG23" i="3"/>
  <c r="DF23" i="3"/>
  <c r="DM22" i="3"/>
  <c r="DL22" i="3"/>
  <c r="DK22" i="3"/>
  <c r="DJ22" i="3"/>
  <c r="DI22" i="3"/>
  <c r="DH22" i="3"/>
  <c r="DG22" i="3"/>
  <c r="DF22" i="3"/>
  <c r="DM21" i="3"/>
  <c r="DL21" i="3"/>
  <c r="DK21" i="3"/>
  <c r="DJ21" i="3"/>
  <c r="DI21" i="3"/>
  <c r="DH21" i="3"/>
  <c r="DG21" i="3"/>
  <c r="DF21" i="3"/>
  <c r="DM20" i="3"/>
  <c r="DL20" i="3"/>
  <c r="DK20" i="3"/>
  <c r="DJ20" i="3"/>
  <c r="DI20" i="3"/>
  <c r="DH20" i="3"/>
  <c r="DG20" i="3"/>
  <c r="DF20" i="3"/>
  <c r="DM19" i="3"/>
  <c r="DL19" i="3"/>
  <c r="DK19" i="3"/>
  <c r="DJ19" i="3"/>
  <c r="DI19" i="3"/>
  <c r="DH19" i="3"/>
  <c r="DG19" i="3"/>
  <c r="DF19" i="3"/>
  <c r="DM18" i="3"/>
  <c r="DL18" i="3"/>
  <c r="DK18" i="3"/>
  <c r="DJ18" i="3"/>
  <c r="DI18" i="3"/>
  <c r="DH18" i="3"/>
  <c r="DG18" i="3"/>
  <c r="DF18" i="3"/>
  <c r="DM17" i="3"/>
  <c r="DL17" i="3"/>
  <c r="DK17" i="3"/>
  <c r="DJ17" i="3"/>
  <c r="DI17" i="3"/>
  <c r="DH17" i="3"/>
  <c r="DG17" i="3"/>
  <c r="DF17" i="3"/>
  <c r="DM16" i="3"/>
  <c r="DL16" i="3"/>
  <c r="DK16" i="3"/>
  <c r="DJ16" i="3"/>
  <c r="DI16" i="3"/>
  <c r="DH16" i="3"/>
  <c r="DG16" i="3"/>
  <c r="DF16" i="3"/>
  <c r="DM15" i="3"/>
  <c r="DL15" i="3"/>
  <c r="DK15" i="3"/>
  <c r="DJ15" i="3"/>
  <c r="DI15" i="3"/>
  <c r="DH15" i="3"/>
  <c r="DG15" i="3"/>
  <c r="DF15" i="3"/>
  <c r="DM14" i="3"/>
  <c r="DL14" i="3"/>
  <c r="DK14" i="3"/>
  <c r="DJ14" i="3"/>
  <c r="DI14" i="3"/>
  <c r="DH14" i="3"/>
  <c r="DG14" i="3"/>
  <c r="DF14" i="3"/>
  <c r="DM13" i="3"/>
  <c r="DL13" i="3"/>
  <c r="DK13" i="3"/>
  <c r="DJ13" i="3"/>
  <c r="DI13" i="3"/>
  <c r="DH13" i="3"/>
  <c r="DG13" i="3"/>
  <c r="DF13" i="3"/>
  <c r="DM12" i="3"/>
  <c r="DL12" i="3"/>
  <c r="DK12" i="3"/>
  <c r="DJ12" i="3"/>
  <c r="DI12" i="3"/>
  <c r="DH12" i="3"/>
  <c r="DG12" i="3"/>
  <c r="DF12" i="3"/>
  <c r="DM11" i="3"/>
  <c r="DL11" i="3"/>
  <c r="DK11" i="3"/>
  <c r="DJ11" i="3"/>
  <c r="DI11" i="3"/>
  <c r="DH11" i="3"/>
  <c r="DG11" i="3"/>
  <c r="DF11" i="3"/>
  <c r="DM10" i="3"/>
  <c r="DL10" i="3"/>
  <c r="DK10" i="3"/>
  <c r="DJ10" i="3"/>
  <c r="DI10" i="3"/>
  <c r="DH10" i="3"/>
  <c r="DG10" i="3"/>
  <c r="DF10" i="3"/>
  <c r="DM9" i="3"/>
  <c r="DL9" i="3"/>
  <c r="DK9" i="3"/>
  <c r="DJ9" i="3"/>
  <c r="DI9" i="3"/>
  <c r="DH9" i="3"/>
  <c r="DG9" i="3"/>
  <c r="DF9" i="3"/>
  <c r="DM8" i="3"/>
  <c r="DL8" i="3"/>
  <c r="DK8" i="3"/>
  <c r="DJ8" i="3"/>
  <c r="DI8" i="3"/>
  <c r="DH8" i="3"/>
  <c r="DG8" i="3"/>
  <c r="DF8" i="3"/>
  <c r="DM7" i="3"/>
  <c r="DL7" i="3"/>
  <c r="DK7" i="3"/>
  <c r="DJ7" i="3"/>
  <c r="DI7" i="3"/>
  <c r="DH7" i="3"/>
  <c r="DG7" i="3"/>
  <c r="DF7" i="3"/>
  <c r="DM6" i="3"/>
  <c r="DL6" i="3"/>
  <c r="DK6" i="3"/>
  <c r="DJ6" i="3"/>
  <c r="DI6" i="3"/>
  <c r="DH6" i="3"/>
  <c r="DG6" i="3"/>
  <c r="DF6" i="3"/>
  <c r="BK6" i="3"/>
  <c r="DM5" i="3"/>
  <c r="DL5" i="3"/>
  <c r="DK5" i="3"/>
  <c r="DJ5" i="3"/>
  <c r="DI5" i="3"/>
  <c r="DH5" i="3"/>
  <c r="DG5" i="3"/>
  <c r="DF5" i="3"/>
  <c r="CS5" i="3"/>
  <c r="CR5" i="3"/>
  <c r="CQ5" i="3"/>
  <c r="CP5" i="3"/>
  <c r="CO5" i="3"/>
  <c r="CN5" i="3"/>
  <c r="DM4" i="3"/>
  <c r="DL4" i="3"/>
  <c r="DK4" i="3"/>
  <c r="DJ4" i="3"/>
  <c r="DI4" i="3"/>
  <c r="DH4" i="3"/>
  <c r="DG4" i="3"/>
  <c r="DF4" i="3"/>
  <c r="DM3" i="3"/>
  <c r="DL3" i="3"/>
  <c r="DK3" i="3"/>
  <c r="DJ3" i="3"/>
  <c r="DI3" i="3"/>
  <c r="DH3" i="3"/>
  <c r="DG3" i="3"/>
  <c r="D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5" i="3"/>
  <c r="T14" i="3"/>
  <c r="T13" i="3"/>
  <c r="T12" i="3"/>
  <c r="T11" i="3"/>
  <c r="T10" i="3"/>
  <c r="T9" i="3"/>
  <c r="T8" i="3"/>
  <c r="T7" i="3"/>
  <c r="T6" i="3"/>
  <c r="T5" i="3"/>
  <c r="T4" i="3"/>
  <c r="AQ64" i="3"/>
  <c r="AQ63" i="3"/>
  <c r="AQ62" i="3"/>
  <c r="AQ61" i="3"/>
  <c r="AQ60" i="3"/>
  <c r="AQ59" i="3"/>
  <c r="AQ58" i="3"/>
  <c r="AQ57" i="3"/>
  <c r="AQ56" i="3"/>
  <c r="AQ55" i="3"/>
  <c r="AR4" i="3" a="1"/>
  <c r="AR4" i="3" s="1"/>
  <c r="AS4" i="3" a="1"/>
  <c r="AS4" i="3" s="1"/>
  <c r="AR5" i="3" a="1"/>
  <c r="AR5" i="3" s="1"/>
  <c r="AS5" i="3" a="1"/>
  <c r="AS5" i="3" s="1"/>
  <c r="AR6" i="3" a="1"/>
  <c r="AR6" i="3" s="1"/>
  <c r="AS6" i="3" a="1"/>
  <c r="AS6" i="3" s="1"/>
  <c r="AR7" i="3" a="1"/>
  <c r="AR7" i="3" s="1"/>
  <c r="AS7" i="3" a="1"/>
  <c r="AS7" i="3" s="1"/>
  <c r="AR8" i="3" a="1"/>
  <c r="AR8" i="3" s="1"/>
  <c r="AS8" i="3" a="1"/>
  <c r="AS8" i="3" s="1"/>
  <c r="AR9" i="3" a="1"/>
  <c r="AR9" i="3" s="1"/>
  <c r="AS9" i="3" a="1"/>
  <c r="AS9" i="3" s="1"/>
  <c r="AR10" i="3" a="1"/>
  <c r="AR10" i="3" s="1"/>
  <c r="AS10" i="3" a="1"/>
  <c r="AS10" i="3" s="1"/>
  <c r="AR11" i="3" a="1"/>
  <c r="AR11" i="3" s="1"/>
  <c r="AS11" i="3" a="1"/>
  <c r="AS11" i="3" s="1"/>
  <c r="AR12" i="3" a="1"/>
  <c r="AR12" i="3" s="1"/>
  <c r="AS12" i="3" a="1"/>
  <c r="AS12" i="3" s="1"/>
  <c r="AR13" i="3" a="1"/>
  <c r="AR13" i="3" s="1"/>
  <c r="AS13" i="3" a="1"/>
  <c r="AS13" i="3" s="1"/>
  <c r="AR14" i="3" a="1"/>
  <c r="AR14" i="3" s="1"/>
  <c r="AS14" i="3" a="1"/>
  <c r="AS14" i="3" s="1"/>
  <c r="AR15" i="3" a="1"/>
  <c r="AR15" i="3" s="1"/>
  <c r="AS15" i="3" a="1"/>
  <c r="AS15" i="3" s="1"/>
  <c r="AR16" i="3" a="1"/>
  <c r="AR16" i="3" s="1"/>
  <c r="AS16" i="3" a="1"/>
  <c r="AS16" i="3" s="1"/>
  <c r="AR17" i="3" a="1"/>
  <c r="AR17" i="3" s="1"/>
  <c r="AS17" i="3" a="1"/>
  <c r="AS17" i="3" s="1"/>
  <c r="AR19" i="3" a="1"/>
  <c r="AR19" i="3" s="1"/>
  <c r="AS19" i="3" a="1"/>
  <c r="AS19" i="3" s="1"/>
  <c r="AR20" i="3" a="1"/>
  <c r="AR20" i="3" s="1"/>
  <c r="AS20" i="3" a="1"/>
  <c r="AS20" i="3" s="1"/>
  <c r="AR22" i="3" a="1"/>
  <c r="AR22" i="3" s="1"/>
  <c r="AS22" i="3" a="1"/>
  <c r="AS22" i="3" s="1"/>
  <c r="AR23" i="3" a="1"/>
  <c r="AR23" i="3" s="1"/>
  <c r="AS23" i="3" a="1"/>
  <c r="AS23" i="3" s="1"/>
  <c r="AR24" i="3" a="1"/>
  <c r="AR24" i="3" s="1"/>
  <c r="AS24" i="3" a="1"/>
  <c r="AS24" i="3" s="1"/>
  <c r="AR25" i="3" a="1"/>
  <c r="AR25" i="3" s="1"/>
  <c r="AS25" i="3" a="1"/>
  <c r="AS25" i="3" s="1"/>
  <c r="AR26" i="3" a="1"/>
  <c r="AR26" i="3" s="1"/>
  <c r="AS26" i="3" a="1"/>
  <c r="AS26" i="3" s="1"/>
  <c r="AR27" i="3" a="1"/>
  <c r="AR27" i="3" s="1"/>
  <c r="AS27" i="3" a="1"/>
  <c r="AS27" i="3" s="1"/>
  <c r="AR29" i="3" a="1"/>
  <c r="AR29" i="3" s="1"/>
  <c r="AS29" i="3" a="1"/>
  <c r="AS29" i="3" s="1"/>
  <c r="AR30" i="3" a="1"/>
  <c r="AR30" i="3" s="1"/>
  <c r="AS30" i="3" a="1"/>
  <c r="AS30" i="3" s="1"/>
  <c r="AR31" i="3" a="1"/>
  <c r="AR31" i="3" s="1"/>
  <c r="AS31" i="3" a="1"/>
  <c r="AS31" i="3" s="1"/>
  <c r="AR32" i="3" a="1"/>
  <c r="AR32" i="3" s="1"/>
  <c r="AS32" i="3" a="1"/>
  <c r="AS32" i="3" s="1"/>
  <c r="AR33" i="3" a="1"/>
  <c r="AR33" i="3" s="1"/>
  <c r="AS33" i="3" a="1"/>
  <c r="AS33" i="3" s="1"/>
  <c r="AR34" i="3" a="1"/>
  <c r="AR34" i="3" s="1"/>
  <c r="AS34" i="3" a="1"/>
  <c r="AS34" i="3" s="1"/>
  <c r="AR36" i="3" a="1"/>
  <c r="AR36" i="3" s="1"/>
  <c r="AS36" i="3" a="1"/>
  <c r="AS36" i="3" s="1"/>
  <c r="AR37" i="3" a="1"/>
  <c r="AR37" i="3" s="1"/>
  <c r="AS37" i="3" a="1"/>
  <c r="AS37" i="3" s="1"/>
  <c r="AR38" i="3" a="1"/>
  <c r="AR38" i="3" s="1"/>
  <c r="AS38" i="3" a="1"/>
  <c r="AS38" i="3" s="1"/>
  <c r="AR39" i="3" a="1"/>
  <c r="AR39" i="3" s="1"/>
  <c r="AS39" i="3" a="1"/>
  <c r="AS39" i="3" s="1"/>
  <c r="AR40" i="3" a="1"/>
  <c r="AR40" i="3" s="1"/>
  <c r="AS40" i="3" a="1"/>
  <c r="AS40" i="3" s="1"/>
  <c r="AR41" i="3" a="1"/>
  <c r="AR41" i="3" s="1"/>
  <c r="AS41" i="3" a="1"/>
  <c r="AS41" i="3" s="1"/>
  <c r="AR42" i="3" a="1"/>
  <c r="AR42" i="3" s="1"/>
  <c r="AS42" i="3" a="1"/>
  <c r="AS42" i="3" s="1"/>
  <c r="AR43" i="3" a="1"/>
  <c r="AR43" i="3" s="1"/>
  <c r="AS43" i="3" a="1"/>
  <c r="AS43" i="3" s="1"/>
  <c r="AR44" i="3" a="1"/>
  <c r="AR44" i="3" s="1"/>
  <c r="AS44" i="3" a="1"/>
  <c r="AS44" i="3" s="1"/>
  <c r="AR46" i="3" a="1"/>
  <c r="AR46" i="3" s="1"/>
  <c r="AS46" i="3" a="1"/>
  <c r="AS46" i="3" s="1"/>
  <c r="AR47" i="3" a="1"/>
  <c r="AR47" i="3" s="1"/>
  <c r="AS47" i="3" a="1"/>
  <c r="AS47" i="3" s="1"/>
  <c r="AR48" i="3" a="1"/>
  <c r="AR48" i="3" s="1"/>
  <c r="AS48" i="3" a="1"/>
  <c r="AS48" i="3" s="1"/>
  <c r="AR49" i="3" a="1"/>
  <c r="AR49" i="3" s="1"/>
  <c r="AS49" i="3" a="1"/>
  <c r="AS49" i="3" s="1"/>
  <c r="AR50" i="3" a="1"/>
  <c r="AR50" i="3" s="1"/>
  <c r="AS50" i="3" a="1"/>
  <c r="AS50" i="3" s="1"/>
  <c r="AR51" i="3" a="1"/>
  <c r="AR51" i="3" s="1"/>
  <c r="AS51" i="3" a="1"/>
  <c r="AS51" i="3" s="1"/>
  <c r="AR52" i="3" a="1"/>
  <c r="AR52" i="3" s="1"/>
  <c r="AS52" i="3" a="1"/>
  <c r="AS52" i="3" s="1"/>
  <c r="AR53" i="3" a="1"/>
  <c r="AR53" i="3" s="1"/>
  <c r="AS53" i="3" a="1"/>
  <c r="AS53" i="3" s="1"/>
  <c r="AR65" i="3" a="1"/>
  <c r="AR65" i="3" s="1"/>
  <c r="AS65" i="3" a="1"/>
  <c r="AS65" i="3" s="1"/>
  <c r="AR66" i="3" a="1"/>
  <c r="AR66" i="3" s="1"/>
  <c r="AS66" i="3" a="1"/>
  <c r="AS66" i="3" s="1"/>
  <c r="AR67" i="3" a="1"/>
  <c r="AR67" i="3" s="1"/>
  <c r="AS67" i="3" a="1"/>
  <c r="AS67" i="3" s="1"/>
  <c r="AR68" i="3" a="1"/>
  <c r="AR68" i="3" s="1"/>
  <c r="AS68" i="3" a="1"/>
  <c r="AS68" i="3" s="1"/>
  <c r="AR69" i="3" a="1"/>
  <c r="AR69" i="3" s="1"/>
  <c r="AS69" i="3" a="1"/>
  <c r="AS69" i="3" s="1"/>
  <c r="AR70" i="3" a="1"/>
  <c r="AR70" i="3" s="1"/>
  <c r="AS70" i="3" a="1"/>
  <c r="AS70" i="3" s="1"/>
  <c r="AR71" i="3" a="1"/>
  <c r="AR71" i="3" s="1"/>
  <c r="AS71" i="3" a="1"/>
  <c r="AS71" i="3" s="1"/>
  <c r="AR72" i="3" a="1"/>
  <c r="AR72" i="3" s="1"/>
  <c r="AS72" i="3" a="1"/>
  <c r="AS72" i="3" s="1"/>
  <c r="AS3" i="3" a="1"/>
  <c r="AS3" i="3" s="1"/>
  <c r="AR3" i="3" a="1"/>
  <c r="AR3" i="3" s="1"/>
  <c r="AV1" i="3" a="1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3" i="3"/>
  <c r="T3" i="3"/>
  <c r="F77" i="3"/>
  <c r="N21" i="3" s="1"/>
  <c r="F78" i="3"/>
  <c r="N28" i="3" s="1"/>
  <c r="F79" i="3"/>
  <c r="N35" i="3" s="1"/>
  <c r="F80" i="3"/>
  <c r="F81" i="3"/>
  <c r="F82" i="3"/>
  <c r="N53" i="3" s="1"/>
  <c r="F83" i="3"/>
  <c r="N58" i="3" s="1"/>
  <c r="F76" i="3"/>
  <c r="N18" i="3" s="1"/>
  <c r="E85" i="3"/>
  <c r="B87" i="3" a="1"/>
  <c r="AG3" i="3" a="1"/>
  <c r="AG3" i="3" s="1"/>
  <c r="AF3" i="3" a="1"/>
  <c r="AF3" i="3" s="1"/>
  <c r="AE3" i="3" a="1"/>
  <c r="AE3" i="3" s="1"/>
  <c r="K193" i="10" l="1"/>
  <c r="K197" i="10" s="1"/>
  <c r="M193" i="10"/>
  <c r="M197" i="10" s="1"/>
  <c r="N193" i="10"/>
  <c r="N197" i="10" s="1"/>
  <c r="M196" i="10"/>
  <c r="L196" i="10"/>
  <c r="J196" i="10"/>
  <c r="I193" i="10"/>
  <c r="AD37" i="3"/>
  <c r="AD43" i="3"/>
  <c r="AD44" i="3"/>
  <c r="D7" i="3" a="1"/>
  <c r="D7" i="3" s="1"/>
  <c r="D6" i="3" a="1"/>
  <c r="D6" i="3" s="1"/>
  <c r="D5" i="3" a="1"/>
  <c r="D5" i="3" s="1"/>
  <c r="AD63" i="3"/>
  <c r="AD34" i="3"/>
  <c r="AD14" i="3"/>
  <c r="AD39" i="3"/>
  <c r="AD58" i="3"/>
  <c r="AD56" i="3"/>
  <c r="AD30" i="3"/>
  <c r="AD61" i="3"/>
  <c r="AD41" i="3"/>
  <c r="AD62" i="3"/>
  <c r="AD26" i="3"/>
  <c r="AD8" i="3"/>
  <c r="AD40" i="3"/>
  <c r="AD55" i="3"/>
  <c r="AD36" i="3"/>
  <c r="AD45" i="3"/>
  <c r="AD16" i="3"/>
  <c r="AD35" i="3"/>
  <c r="AD18" i="3"/>
  <c r="AD57" i="3"/>
  <c r="AD60" i="3"/>
  <c r="AD47" i="3"/>
  <c r="AD25" i="3"/>
  <c r="AD59" i="3"/>
  <c r="AD28" i="3"/>
  <c r="AD52" i="3"/>
  <c r="AD49" i="3"/>
  <c r="AD19" i="3"/>
  <c r="AD17" i="3"/>
  <c r="AD38" i="3"/>
  <c r="AD21" i="3"/>
  <c r="AD7" i="3"/>
  <c r="AD24" i="3"/>
  <c r="AD48" i="3"/>
  <c r="AD42" i="3"/>
  <c r="AD13" i="3"/>
  <c r="AD9" i="3"/>
  <c r="AD4" i="3"/>
  <c r="AD53" i="3"/>
  <c r="AD22" i="3"/>
  <c r="AD6" i="3"/>
  <c r="AD33" i="3"/>
  <c r="AD23" i="3"/>
  <c r="AD5" i="3"/>
  <c r="AD51" i="3"/>
  <c r="AD46" i="3"/>
  <c r="AD11" i="3"/>
  <c r="AD31" i="3"/>
  <c r="AD29" i="3"/>
  <c r="AD54" i="3"/>
  <c r="AD32" i="3"/>
  <c r="AD12" i="3"/>
  <c r="AD27" i="3"/>
  <c r="AD10" i="3"/>
  <c r="AD15" i="3"/>
  <c r="BG6" i="3"/>
  <c r="CT5" i="3"/>
  <c r="CU5" i="3"/>
  <c r="BH6" i="3"/>
  <c r="BJ6" i="3"/>
  <c r="CV5" i="3"/>
  <c r="DA5" i="3"/>
  <c r="CW5" i="3"/>
  <c r="CX5" i="3"/>
  <c r="CY5" i="3"/>
  <c r="CZ5" i="3"/>
  <c r="DB5" i="3"/>
  <c r="DC5" i="3"/>
  <c r="DD5" i="3"/>
  <c r="DE5" i="3"/>
  <c r="AW6" i="3"/>
  <c r="AX6" i="3"/>
  <c r="AY6" i="3"/>
  <c r="AZ6" i="3"/>
  <c r="BA6" i="3"/>
  <c r="BB6" i="3"/>
  <c r="BC6" i="3"/>
  <c r="BD6" i="3"/>
  <c r="BI6" i="3"/>
  <c r="BE6" i="3"/>
  <c r="BF6" i="3"/>
  <c r="AL21" i="3"/>
  <c r="AH21" i="3"/>
  <c r="AI21" i="3"/>
  <c r="AJ21" i="3"/>
  <c r="AN21" i="3"/>
  <c r="AM21" i="3"/>
  <c r="AI28" i="3"/>
  <c r="AL28" i="3"/>
  <c r="AM28" i="3"/>
  <c r="AN28" i="3"/>
  <c r="AJ28" i="3"/>
  <c r="AH28" i="3"/>
  <c r="AL35" i="3"/>
  <c r="AM35" i="3"/>
  <c r="AN35" i="3"/>
  <c r="AJ35" i="3"/>
  <c r="AI35" i="3"/>
  <c r="AH35" i="3"/>
  <c r="AM53" i="3"/>
  <c r="AL53" i="3"/>
  <c r="AN53" i="3"/>
  <c r="AJ53" i="3"/>
  <c r="AI53" i="3"/>
  <c r="AH53" i="3"/>
  <c r="AN58" i="3"/>
  <c r="AJ58" i="3"/>
  <c r="AI58" i="3"/>
  <c r="AH58" i="3"/>
  <c r="AL58" i="3"/>
  <c r="AM58" i="3"/>
  <c r="AN18" i="3"/>
  <c r="AM18" i="3"/>
  <c r="AL18" i="3"/>
  <c r="AH18" i="3"/>
  <c r="AJ18" i="3"/>
  <c r="AI18" i="3"/>
  <c r="BP48" i="3"/>
  <c r="BK48" i="3"/>
  <c r="BI48" i="3"/>
  <c r="BE48" i="3"/>
  <c r="AY48" i="3"/>
  <c r="CW47" i="3"/>
  <c r="CQ47" i="3"/>
  <c r="CI47" i="3"/>
  <c r="CB47" i="3"/>
  <c r="BU47" i="3"/>
  <c r="BO47" i="3"/>
  <c r="BH47" i="3"/>
  <c r="BA47" i="3"/>
  <c r="CD42" i="3"/>
  <c r="BW42" i="3"/>
  <c r="BP42" i="3"/>
  <c r="BJ42" i="3"/>
  <c r="BD42" i="3"/>
  <c r="AW42" i="3"/>
  <c r="CY41" i="3"/>
  <c r="CR41" i="3"/>
  <c r="CK41" i="3"/>
  <c r="CD41" i="3"/>
  <c r="BV41" i="3"/>
  <c r="CP36" i="3"/>
  <c r="CH36" i="3"/>
  <c r="CB36" i="3"/>
  <c r="BU36" i="3"/>
  <c r="BM36" i="3"/>
  <c r="BE36" i="3"/>
  <c r="AW36" i="3"/>
  <c r="BK32" i="3"/>
  <c r="BB32" i="3"/>
  <c r="DE31" i="3"/>
  <c r="CV31" i="3"/>
  <c r="CT30" i="3"/>
  <c r="CL30" i="3"/>
  <c r="CC30" i="3"/>
  <c r="CX26" i="3"/>
  <c r="CN26" i="3"/>
  <c r="CB26" i="3"/>
  <c r="BT26" i="3"/>
  <c r="BJ26" i="3"/>
  <c r="BD26" i="3"/>
  <c r="BL21" i="3"/>
  <c r="BB21" i="3"/>
  <c r="CZ20" i="3"/>
  <c r="CP20" i="3"/>
  <c r="CF20" i="3"/>
  <c r="BO20" i="3"/>
  <c r="BJ20" i="3"/>
  <c r="BE20" i="3"/>
  <c r="AY20" i="3"/>
  <c r="AX15" i="3"/>
  <c r="CY14" i="3"/>
  <c r="CS14" i="3"/>
  <c r="CA14" i="3"/>
  <c r="BR14" i="3"/>
  <c r="BK14" i="3"/>
  <c r="BA9" i="3"/>
  <c r="CW8" i="3"/>
  <c r="CN8" i="3"/>
  <c r="CG8" i="3"/>
  <c r="BP6" i="3"/>
  <c r="BS48" i="3"/>
  <c r="BL48" i="3"/>
  <c r="BH48" i="3"/>
  <c r="BC48" i="3"/>
  <c r="AX48" i="3"/>
  <c r="CT47" i="3"/>
  <c r="CL47" i="3"/>
  <c r="CE47" i="3"/>
  <c r="BX47" i="3"/>
  <c r="BQ47" i="3"/>
  <c r="BJ47" i="3"/>
  <c r="BC47" i="3"/>
  <c r="DE46" i="3"/>
  <c r="BZ42" i="3"/>
  <c r="BQ42" i="3"/>
  <c r="BK42" i="3"/>
  <c r="BB42" i="3"/>
  <c r="DD41" i="3"/>
  <c r="CW41" i="3"/>
  <c r="CP41" i="3"/>
  <c r="CI41" i="3"/>
  <c r="CB41" i="3"/>
  <c r="CV36" i="3"/>
  <c r="CM36" i="3"/>
  <c r="CG36" i="3"/>
  <c r="BW36" i="3"/>
  <c r="BO36" i="3"/>
  <c r="BH36" i="3"/>
  <c r="AZ36" i="3"/>
  <c r="BI32" i="3"/>
  <c r="BA32" i="3"/>
  <c r="DC31" i="3"/>
  <c r="CU31" i="3"/>
  <c r="CV30" i="3"/>
  <c r="CK30" i="3"/>
  <c r="CB30" i="3"/>
  <c r="CU26" i="3"/>
  <c r="CL26" i="3"/>
  <c r="CE26" i="3"/>
  <c r="BV26" i="3"/>
  <c r="BM26" i="3"/>
  <c r="BH26" i="3"/>
  <c r="AZ26" i="3"/>
  <c r="BF21" i="3"/>
  <c r="DD20" i="3"/>
  <c r="CT20" i="3"/>
  <c r="CJ20" i="3"/>
  <c r="CC20" i="3"/>
  <c r="BX20" i="3"/>
  <c r="BP20" i="3"/>
  <c r="BA20" i="3"/>
  <c r="BH15" i="3"/>
  <c r="BB15" i="3"/>
  <c r="DC14" i="3"/>
  <c r="CP14" i="3"/>
  <c r="CF14" i="3"/>
  <c r="BQ14" i="3"/>
  <c r="BM14" i="3"/>
  <c r="DC8" i="3"/>
  <c r="CT8" i="3"/>
  <c r="CI8" i="3"/>
  <c r="BT8" i="3"/>
  <c r="CJ6" i="3"/>
  <c r="CB6" i="3"/>
  <c r="BX6" i="3"/>
  <c r="BQ6" i="3"/>
  <c r="BQ48" i="3"/>
  <c r="BM48" i="3"/>
  <c r="BD48" i="3"/>
  <c r="CX47" i="3"/>
  <c r="CP47" i="3"/>
  <c r="CJ47" i="3"/>
  <c r="CC47" i="3"/>
  <c r="BV47" i="3"/>
  <c r="BN47" i="3"/>
  <c r="BG47" i="3"/>
  <c r="AZ47" i="3"/>
  <c r="DC46" i="3"/>
  <c r="BY42" i="3"/>
  <c r="BS42" i="3"/>
  <c r="BL42" i="3"/>
  <c r="BF42" i="3"/>
  <c r="AZ42" i="3"/>
  <c r="DA41" i="3"/>
  <c r="CS41" i="3"/>
  <c r="CL41" i="3"/>
  <c r="CE41" i="3"/>
  <c r="BX41" i="3"/>
  <c r="CR36" i="3"/>
  <c r="CJ36" i="3"/>
  <c r="BZ36" i="3"/>
  <c r="BQ36" i="3"/>
  <c r="BG36" i="3"/>
  <c r="AY36" i="3"/>
  <c r="BL32" i="3"/>
  <c r="BE32" i="3"/>
  <c r="DD31" i="3"/>
  <c r="CW31" i="3"/>
  <c r="CU30" i="3"/>
  <c r="CM30" i="3"/>
  <c r="CD30" i="3"/>
  <c r="CY26" i="3"/>
  <c r="CP26" i="3"/>
  <c r="CH26" i="3"/>
  <c r="BZ26" i="3"/>
  <c r="BQ26" i="3"/>
  <c r="BA26" i="3"/>
  <c r="BH21" i="3"/>
  <c r="AX21" i="3"/>
  <c r="CX20" i="3"/>
  <c r="CM20" i="3"/>
  <c r="BR20" i="3"/>
  <c r="BK20" i="3"/>
  <c r="BD20" i="3"/>
  <c r="AX20" i="3"/>
  <c r="BD15" i="3"/>
  <c r="CR14" i="3"/>
  <c r="BY14" i="3"/>
  <c r="BH14" i="3"/>
  <c r="DE8" i="3"/>
  <c r="CQ8" i="3"/>
  <c r="CC8" i="3"/>
  <c r="CE6" i="3"/>
  <c r="BR48" i="3"/>
  <c r="BN48" i="3"/>
  <c r="BF48" i="3"/>
  <c r="BA48" i="3"/>
  <c r="CZ47" i="3"/>
  <c r="CV47" i="3"/>
  <c r="CN47" i="3"/>
  <c r="CF47" i="3"/>
  <c r="BY47" i="3"/>
  <c r="BR47" i="3"/>
  <c r="BM47" i="3"/>
  <c r="BE47" i="3"/>
  <c r="AX47" i="3"/>
  <c r="CB42" i="3"/>
  <c r="BU42" i="3"/>
  <c r="BN42" i="3"/>
  <c r="BE42" i="3"/>
  <c r="AY42" i="3"/>
  <c r="DB41" i="3"/>
  <c r="CU41" i="3"/>
  <c r="CM41" i="3"/>
  <c r="CF41" i="3"/>
  <c r="BY41" i="3"/>
  <c r="CO36" i="3"/>
  <c r="CF36" i="3"/>
  <c r="BR36" i="3"/>
  <c r="BK36" i="3"/>
  <c r="BB36" i="3"/>
  <c r="BN32" i="3"/>
  <c r="BF32" i="3"/>
  <c r="AX32" i="3"/>
  <c r="CY31" i="3"/>
  <c r="CX30" i="3"/>
  <c r="CP30" i="3"/>
  <c r="CG30" i="3"/>
  <c r="CT26" i="3"/>
  <c r="CJ26" i="3"/>
  <c r="BX26" i="3"/>
  <c r="BO26" i="3"/>
  <c r="BI26" i="3"/>
  <c r="AW26" i="3"/>
  <c r="BG21" i="3"/>
  <c r="AW21" i="3"/>
  <c r="CV20" i="3"/>
  <c r="CL20" i="3"/>
  <c r="CD20" i="3"/>
  <c r="BW20" i="3"/>
  <c r="BN20" i="3"/>
  <c r="BE15" i="3"/>
  <c r="AY15" i="3"/>
  <c r="DA14" i="3"/>
  <c r="CT14" i="3"/>
  <c r="CM14" i="3"/>
  <c r="CE14" i="3"/>
  <c r="BX14" i="3"/>
  <c r="BP14" i="3"/>
  <c r="BI14" i="3"/>
  <c r="CY8" i="3"/>
  <c r="CP8" i="3"/>
  <c r="CD8" i="3"/>
  <c r="BW8" i="3"/>
  <c r="CC6" i="3"/>
  <c r="BT6" i="3"/>
  <c r="BO6" i="3"/>
  <c r="BT48" i="3"/>
  <c r="BJ48" i="3"/>
  <c r="BG48" i="3"/>
  <c r="BB48" i="3"/>
  <c r="AW48" i="3"/>
  <c r="CS47" i="3"/>
  <c r="CM47" i="3"/>
  <c r="CG47" i="3"/>
  <c r="CA47" i="3"/>
  <c r="BT47" i="3"/>
  <c r="BK47" i="3"/>
  <c r="BD47" i="3"/>
  <c r="AW47" i="3"/>
  <c r="CA42" i="3"/>
  <c r="BV42" i="3"/>
  <c r="BM42" i="3"/>
  <c r="BG42" i="3"/>
  <c r="BA42" i="3"/>
  <c r="DC41" i="3"/>
  <c r="CV41" i="3"/>
  <c r="CO41" i="3"/>
  <c r="CG41" i="3"/>
  <c r="BZ41" i="3"/>
  <c r="CS36" i="3"/>
  <c r="CL36" i="3"/>
  <c r="CD36" i="3"/>
  <c r="BT36" i="3"/>
  <c r="BL36" i="3"/>
  <c r="BD36" i="3"/>
  <c r="BO32" i="3"/>
  <c r="BG32" i="3"/>
  <c r="AZ32" i="3"/>
  <c r="DA31" i="3"/>
  <c r="DA30" i="3"/>
  <c r="CR30" i="3"/>
  <c r="CH30" i="3"/>
  <c r="CW26" i="3"/>
  <c r="CO26" i="3"/>
  <c r="CI26" i="3"/>
  <c r="BY26" i="3"/>
  <c r="BP26" i="3"/>
  <c r="BG26" i="3"/>
  <c r="AY26" i="3"/>
  <c r="BI21" i="3"/>
  <c r="AY21" i="3"/>
  <c r="CY20" i="3"/>
  <c r="CO20" i="3"/>
  <c r="BU20" i="3"/>
  <c r="BL20" i="3"/>
  <c r="BC20" i="3"/>
  <c r="BJ15" i="3"/>
  <c r="AZ15" i="3"/>
  <c r="DB14" i="3"/>
  <c r="CV14" i="3"/>
  <c r="BS14" i="3"/>
  <c r="DB8" i="3"/>
  <c r="CV8" i="3"/>
  <c r="CG6" i="3"/>
  <c r="BL6" i="3"/>
  <c r="BO48" i="3"/>
  <c r="AZ48" i="3"/>
  <c r="CR47" i="3"/>
  <c r="CK47" i="3"/>
  <c r="CD47" i="3"/>
  <c r="BW47" i="3"/>
  <c r="BP47" i="3"/>
  <c r="BI47" i="3"/>
  <c r="BB47" i="3"/>
  <c r="DD46" i="3"/>
  <c r="BX42" i="3"/>
  <c r="BR42" i="3"/>
  <c r="BI42" i="3"/>
  <c r="BC42" i="3"/>
  <c r="DE41" i="3"/>
  <c r="CX41" i="3"/>
  <c r="CQ41" i="3"/>
  <c r="CJ41" i="3"/>
  <c r="CC41" i="3"/>
  <c r="BW41" i="3"/>
  <c r="CQ36" i="3"/>
  <c r="CI36" i="3"/>
  <c r="CA36" i="3"/>
  <c r="BV36" i="3"/>
  <c r="BN36" i="3"/>
  <c r="BF36" i="3"/>
  <c r="AX36" i="3"/>
  <c r="BJ32" i="3"/>
  <c r="BC32" i="3"/>
  <c r="DB31" i="3"/>
  <c r="DB30" i="3"/>
  <c r="CS30" i="3"/>
  <c r="CJ30" i="3"/>
  <c r="CZ26" i="3"/>
  <c r="CQ26" i="3"/>
  <c r="CC26" i="3"/>
  <c r="BS26" i="3"/>
  <c r="BC26" i="3"/>
  <c r="BN21" i="3"/>
  <c r="BE21" i="3"/>
  <c r="DE20" i="3"/>
  <c r="CU20" i="3"/>
  <c r="CK20" i="3"/>
  <c r="CA20" i="3"/>
  <c r="BT20" i="3"/>
  <c r="AW20" i="3"/>
  <c r="DE14" i="3"/>
  <c r="CO14" i="3"/>
  <c r="CH14" i="3"/>
  <c r="CC14" i="3"/>
  <c r="BB9" i="3"/>
  <c r="AW9" i="3"/>
  <c r="CR8" i="3"/>
  <c r="CL8" i="3"/>
  <c r="BS8" i="3"/>
  <c r="CH6" i="3"/>
  <c r="BZ6" i="3"/>
  <c r="BV6" i="3"/>
  <c r="DE47" i="3"/>
  <c r="DD47" i="3"/>
  <c r="DC47" i="3"/>
  <c r="DB47" i="3"/>
  <c r="DA47" i="3"/>
  <c r="CY47" i="3"/>
  <c r="CU47" i="3"/>
  <c r="CO47" i="3"/>
  <c r="CH47" i="3"/>
  <c r="BZ47" i="3"/>
  <c r="BS47" i="3"/>
  <c r="BL47" i="3"/>
  <c r="BF47" i="3"/>
  <c r="AY47" i="3"/>
  <c r="CC42" i="3"/>
  <c r="BT42" i="3"/>
  <c r="BO42" i="3"/>
  <c r="BH42" i="3"/>
  <c r="AX42" i="3"/>
  <c r="CT41" i="3"/>
  <c r="CN41" i="3"/>
  <c r="CH41" i="3"/>
  <c r="CA41" i="3"/>
  <c r="CT36" i="3"/>
  <c r="CK36" i="3"/>
  <c r="CE36" i="3"/>
  <c r="BY36" i="3"/>
  <c r="BS36" i="3"/>
  <c r="BJ36" i="3"/>
  <c r="BC36" i="3"/>
  <c r="BP32" i="3"/>
  <c r="BH32" i="3"/>
  <c r="AY32" i="3"/>
  <c r="CZ31" i="3"/>
  <c r="CZ30" i="3"/>
  <c r="CQ30" i="3"/>
  <c r="CE30" i="3"/>
  <c r="CS26" i="3"/>
  <c r="CK26" i="3"/>
  <c r="CF26" i="3"/>
  <c r="BW26" i="3"/>
  <c r="BN26" i="3"/>
  <c r="BB26" i="3"/>
  <c r="BM21" i="3"/>
  <c r="BC21" i="3"/>
  <c r="DC20" i="3"/>
  <c r="CS20" i="3"/>
  <c r="CI20" i="3"/>
  <c r="BV20" i="3"/>
  <c r="BI20" i="3"/>
  <c r="BB20" i="3"/>
  <c r="BG15" i="3"/>
  <c r="DD14" i="3"/>
  <c r="CW14" i="3"/>
  <c r="CJ14" i="3"/>
  <c r="BV14" i="3"/>
  <c r="DD8" i="3"/>
  <c r="CX8" i="3"/>
  <c r="CK6" i="3"/>
  <c r="BU41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DE36" i="3"/>
  <c r="DD36" i="3"/>
  <c r="DC36" i="3"/>
  <c r="DB36" i="3"/>
  <c r="DA36" i="3"/>
  <c r="CZ36" i="3"/>
  <c r="CY36" i="3"/>
  <c r="CX36" i="3"/>
  <c r="CW36" i="3"/>
  <c r="CU36" i="3"/>
  <c r="CN36" i="3"/>
  <c r="CC36" i="3"/>
  <c r="BX36" i="3"/>
  <c r="BP36" i="3"/>
  <c r="BI36" i="3"/>
  <c r="BA36" i="3"/>
  <c r="BM32" i="3"/>
  <c r="BD32" i="3"/>
  <c r="AW32" i="3"/>
  <c r="CX31" i="3"/>
  <c r="CY30" i="3"/>
  <c r="CO30" i="3"/>
  <c r="CF30" i="3"/>
  <c r="AW27" i="3"/>
  <c r="CR26" i="3"/>
  <c r="CD26" i="3"/>
  <c r="BU26" i="3"/>
  <c r="BL26" i="3"/>
  <c r="BF26" i="3"/>
  <c r="BO21" i="3"/>
  <c r="BD21" i="3"/>
  <c r="DA20" i="3"/>
  <c r="CR20" i="3"/>
  <c r="CG20" i="3"/>
  <c r="BY20" i="3"/>
  <c r="BS20" i="3"/>
  <c r="BG20" i="3"/>
  <c r="AW15" i="3"/>
  <c r="CI14" i="3"/>
  <c r="CB14" i="3"/>
  <c r="BO14" i="3"/>
  <c r="AY9" i="3"/>
  <c r="DA8" i="3"/>
  <c r="CO8" i="3"/>
  <c r="CK8" i="3"/>
  <c r="CB8" i="3"/>
  <c r="BV8" i="3"/>
  <c r="CO6" i="3"/>
  <c r="CI6" i="3"/>
  <c r="BW6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DE30" i="3"/>
  <c r="DD30" i="3"/>
  <c r="DC30" i="3"/>
  <c r="CW30" i="3"/>
  <c r="CN30" i="3"/>
  <c r="CI30" i="3"/>
  <c r="CA30" i="3"/>
  <c r="CV26" i="3"/>
  <c r="CM26" i="3"/>
  <c r="CG26" i="3"/>
  <c r="CA26" i="3"/>
  <c r="BR26" i="3"/>
  <c r="BK26" i="3"/>
  <c r="BE26" i="3"/>
  <c r="AX26" i="3"/>
  <c r="BK21" i="3"/>
  <c r="AZ21" i="3"/>
  <c r="DB20" i="3"/>
  <c r="CQ20" i="3"/>
  <c r="CH20" i="3"/>
  <c r="CB20" i="3"/>
  <c r="BH20" i="3"/>
  <c r="BI15" i="3"/>
  <c r="BA15" i="3"/>
  <c r="CX14" i="3"/>
  <c r="CN14" i="3"/>
  <c r="CG14" i="3"/>
  <c r="BW14" i="3"/>
  <c r="BJ14" i="3"/>
  <c r="CS8" i="3"/>
  <c r="CJ8" i="3"/>
  <c r="CE8" i="3"/>
  <c r="BY8" i="3"/>
  <c r="BR8" i="3"/>
  <c r="CM6" i="3"/>
  <c r="CF6" i="3"/>
  <c r="DE25" i="3"/>
  <c r="DD25" i="3"/>
  <c r="DC25" i="3"/>
  <c r="DB25" i="3"/>
  <c r="DA25" i="3"/>
  <c r="CZ25" i="3"/>
  <c r="CY25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BJ21" i="3"/>
  <c r="BA21" i="3"/>
  <c r="CW20" i="3"/>
  <c r="CN20" i="3"/>
  <c r="CE20" i="3"/>
  <c r="BZ20" i="3"/>
  <c r="BQ20" i="3"/>
  <c r="BM20" i="3"/>
  <c r="BF20" i="3"/>
  <c r="AZ20" i="3"/>
  <c r="BC15" i="3"/>
  <c r="CU14" i="3"/>
  <c r="CL14" i="3"/>
  <c r="BZ14" i="3"/>
  <c r="BU14" i="3"/>
  <c r="BN14" i="3"/>
  <c r="CZ8" i="3"/>
  <c r="BZ8" i="3"/>
  <c r="CN6" i="3"/>
  <c r="BR6" i="3"/>
  <c r="BM6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BA16" i="3"/>
  <c r="AZ16" i="3"/>
  <c r="AY16" i="3"/>
  <c r="AX16" i="3"/>
  <c r="AW16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F15" i="3"/>
  <c r="CZ14" i="3"/>
  <c r="CQ14" i="3"/>
  <c r="CK14" i="3"/>
  <c r="CD14" i="3"/>
  <c r="BT14" i="3"/>
  <c r="BL14" i="3"/>
  <c r="AX9" i="3"/>
  <c r="CH8" i="3"/>
  <c r="CA8" i="3"/>
  <c r="BU8" i="3"/>
  <c r="CA6" i="3"/>
  <c r="BN6" i="3"/>
  <c r="BG14" i="3"/>
  <c r="BF14" i="3"/>
  <c r="BE14" i="3"/>
  <c r="BD14" i="3"/>
  <c r="BC14" i="3"/>
  <c r="BB14" i="3"/>
  <c r="BA14" i="3"/>
  <c r="AZ14" i="3"/>
  <c r="AY14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AZ9" i="3"/>
  <c r="CU8" i="3"/>
  <c r="CM8" i="3"/>
  <c r="CF8" i="3"/>
  <c r="BX8" i="3"/>
  <c r="BU6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DE7" i="3"/>
  <c r="DD7" i="3"/>
  <c r="DC7" i="3"/>
  <c r="DB7" i="3"/>
  <c r="DA7" i="3"/>
  <c r="CZ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DE6" i="3"/>
  <c r="DD6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L6" i="3"/>
  <c r="CD6" i="3"/>
  <c r="BY6" i="3"/>
  <c r="BS6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DE4" i="3"/>
  <c r="DD4" i="3"/>
  <c r="DC4" i="3"/>
  <c r="DB4" i="3"/>
  <c r="DA4" i="3"/>
  <c r="CZ4" i="3"/>
  <c r="CY4" i="3"/>
  <c r="CX4" i="3"/>
  <c r="CW4" i="3"/>
  <c r="CV4" i="3"/>
  <c r="CU4" i="3"/>
  <c r="CT4" i="3"/>
  <c r="CS4" i="3"/>
  <c r="CR4" i="3"/>
  <c r="CQ4" i="3"/>
  <c r="CP4" i="3"/>
  <c r="CO4" i="3"/>
  <c r="CN4" i="3"/>
  <c r="CM4" i="3"/>
  <c r="CL4" i="3"/>
  <c r="CK4" i="3"/>
  <c r="CJ4" i="3"/>
  <c r="CI4" i="3"/>
  <c r="CH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DE72" i="3"/>
  <c r="DC72" i="3"/>
  <c r="DA72" i="3"/>
  <c r="CZ72" i="3"/>
  <c r="CY72" i="3"/>
  <c r="CX72" i="3"/>
  <c r="CW72" i="3"/>
  <c r="CV72" i="3"/>
  <c r="CU72" i="3"/>
  <c r="CT72" i="3"/>
  <c r="CR72" i="3"/>
  <c r="CP72" i="3"/>
  <c r="CN72" i="3"/>
  <c r="CK72" i="3"/>
  <c r="CI72" i="3"/>
  <c r="CG72" i="3"/>
  <c r="CD72" i="3"/>
  <c r="CA72" i="3"/>
  <c r="BX72" i="3"/>
  <c r="BU72" i="3"/>
  <c r="BR72" i="3"/>
  <c r="BO72" i="3"/>
  <c r="BL72" i="3"/>
  <c r="BI72" i="3"/>
  <c r="BE72" i="3"/>
  <c r="BB72" i="3"/>
  <c r="AY72" i="3"/>
  <c r="DC71" i="3"/>
  <c r="CZ71" i="3"/>
  <c r="CW71" i="3"/>
  <c r="CT71" i="3"/>
  <c r="CQ71" i="3"/>
  <c r="CN71" i="3"/>
  <c r="CK71" i="3"/>
  <c r="CH71" i="3"/>
  <c r="CE71" i="3"/>
  <c r="CB71" i="3"/>
  <c r="BY71" i="3"/>
  <c r="BV71" i="3"/>
  <c r="BS71" i="3"/>
  <c r="BP71" i="3"/>
  <c r="BM71" i="3"/>
  <c r="BJ71" i="3"/>
  <c r="BG71" i="3"/>
  <c r="BD71" i="3"/>
  <c r="BA71" i="3"/>
  <c r="AX71" i="3"/>
  <c r="DE70" i="3"/>
  <c r="DB70" i="3"/>
  <c r="CY70" i="3"/>
  <c r="CV70" i="3"/>
  <c r="CR70" i="3"/>
  <c r="CO70" i="3"/>
  <c r="CL70" i="3"/>
  <c r="CI70" i="3"/>
  <c r="CE70" i="3"/>
  <c r="CB70" i="3"/>
  <c r="BY70" i="3"/>
  <c r="BV70" i="3"/>
  <c r="BS70" i="3"/>
  <c r="BP70" i="3"/>
  <c r="BM70" i="3"/>
  <c r="BJ70" i="3"/>
  <c r="BG70" i="3"/>
  <c r="BD70" i="3"/>
  <c r="BA70" i="3"/>
  <c r="AX70" i="3"/>
  <c r="DE69" i="3"/>
  <c r="DB69" i="3"/>
  <c r="CY69" i="3"/>
  <c r="CU69" i="3"/>
  <c r="CR69" i="3"/>
  <c r="CN69" i="3"/>
  <c r="CK69" i="3"/>
  <c r="CH69" i="3"/>
  <c r="CE69" i="3"/>
  <c r="CB69" i="3"/>
  <c r="BY69" i="3"/>
  <c r="BV69" i="3"/>
  <c r="BS69" i="3"/>
  <c r="BP69" i="3"/>
  <c r="BM69" i="3"/>
  <c r="BJ69" i="3"/>
  <c r="BG69" i="3"/>
  <c r="BD69" i="3"/>
  <c r="DC68" i="3"/>
  <c r="CZ68" i="3"/>
  <c r="BM67" i="3"/>
  <c r="BI67" i="3"/>
  <c r="BF67" i="3"/>
  <c r="BC67" i="3"/>
  <c r="BA67" i="3"/>
  <c r="AX67" i="3"/>
  <c r="DE66" i="3"/>
  <c r="DA66" i="3"/>
  <c r="CW66" i="3"/>
  <c r="CR66" i="3"/>
  <c r="CN66" i="3"/>
  <c r="CJ66" i="3"/>
  <c r="CF66" i="3"/>
  <c r="CB66" i="3"/>
  <c r="BW66" i="3"/>
  <c r="BS66" i="3"/>
  <c r="BO66" i="3"/>
  <c r="BK66" i="3"/>
  <c r="BG66" i="3"/>
  <c r="BC66" i="3"/>
  <c r="AY66" i="3"/>
  <c r="DE65" i="3"/>
  <c r="CZ65" i="3"/>
  <c r="CV65" i="3"/>
  <c r="CR65" i="3"/>
  <c r="CN65" i="3"/>
  <c r="CJ65" i="3"/>
  <c r="CF65" i="3"/>
  <c r="CA65" i="3"/>
  <c r="BV65" i="3"/>
  <c r="BR65" i="3"/>
  <c r="BN65" i="3"/>
  <c r="BJ65" i="3"/>
  <c r="BF65" i="3"/>
  <c r="BB65" i="3"/>
  <c r="AX65" i="3"/>
  <c r="DD64" i="3"/>
  <c r="CZ64" i="3"/>
  <c r="CV64" i="3"/>
  <c r="CR64" i="3"/>
  <c r="CN64" i="3"/>
  <c r="CJ64" i="3"/>
  <c r="CF64" i="3"/>
  <c r="CB64" i="3"/>
  <c r="BX64" i="3"/>
  <c r="BS64" i="3"/>
  <c r="BN64" i="3"/>
  <c r="BJ64" i="3"/>
  <c r="BF64" i="3"/>
  <c r="BB64" i="3"/>
  <c r="AX64" i="3"/>
  <c r="DD63" i="3"/>
  <c r="CZ63" i="3"/>
  <c r="CV63" i="3"/>
  <c r="CR63" i="3"/>
  <c r="CN63" i="3"/>
  <c r="CJ63" i="3"/>
  <c r="CF63" i="3"/>
  <c r="CB63" i="3"/>
  <c r="BX63" i="3"/>
  <c r="BS63" i="3"/>
  <c r="BO63" i="3"/>
  <c r="BK63" i="3"/>
  <c r="BN60" i="3"/>
  <c r="BI60" i="3"/>
  <c r="BD60" i="3"/>
  <c r="AY60" i="3"/>
  <c r="DD59" i="3"/>
  <c r="CW59" i="3"/>
  <c r="CR59" i="3"/>
  <c r="CN59" i="3"/>
  <c r="CJ59" i="3"/>
  <c r="CF59" i="3"/>
  <c r="CA59" i="3"/>
  <c r="BV59" i="3"/>
  <c r="BQ59" i="3"/>
  <c r="BL59" i="3"/>
  <c r="BG59" i="3"/>
  <c r="BB59" i="3"/>
  <c r="AW59" i="3"/>
  <c r="DC58" i="3"/>
  <c r="CV58" i="3"/>
  <c r="CQ58" i="3"/>
  <c r="CD58" i="3"/>
  <c r="BZ58" i="3"/>
  <c r="BV58" i="3"/>
  <c r="BQ58" i="3"/>
  <c r="BL58" i="3"/>
  <c r="BH58" i="3"/>
  <c r="BD58" i="3"/>
  <c r="AZ58" i="3"/>
  <c r="DE57" i="3"/>
  <c r="CZ57" i="3"/>
  <c r="CP53" i="3"/>
  <c r="CI53" i="3"/>
  <c r="CC53" i="3"/>
  <c r="BW53" i="3"/>
  <c r="BQ53" i="3"/>
  <c r="BK53" i="3"/>
  <c r="BE53" i="3"/>
  <c r="AY53" i="3"/>
  <c r="DC52" i="3"/>
  <c r="CW52" i="3"/>
  <c r="CQ52" i="3"/>
  <c r="CK52" i="3"/>
  <c r="CD52" i="3"/>
  <c r="BY52" i="3"/>
  <c r="BS52" i="3"/>
  <c r="DD72" i="3"/>
  <c r="CS72" i="3"/>
  <c r="CO72" i="3"/>
  <c r="CL72" i="3"/>
  <c r="CH72" i="3"/>
  <c r="CE72" i="3"/>
  <c r="CB72" i="3"/>
  <c r="BZ72" i="3"/>
  <c r="BW72" i="3"/>
  <c r="BT72" i="3"/>
  <c r="BQ72" i="3"/>
  <c r="BN72" i="3"/>
  <c r="BK72" i="3"/>
  <c r="BH72" i="3"/>
  <c r="BF72" i="3"/>
  <c r="BC72" i="3"/>
  <c r="AZ72" i="3"/>
  <c r="AW72" i="3"/>
  <c r="DD71" i="3"/>
  <c r="DA71" i="3"/>
  <c r="CX71" i="3"/>
  <c r="CU71" i="3"/>
  <c r="CR71" i="3"/>
  <c r="CO71" i="3"/>
  <c r="CL71" i="3"/>
  <c r="CI71" i="3"/>
  <c r="CF71" i="3"/>
  <c r="CC71" i="3"/>
  <c r="BZ71" i="3"/>
  <c r="BW71" i="3"/>
  <c r="BT71" i="3"/>
  <c r="BQ71" i="3"/>
  <c r="BO71" i="3"/>
  <c r="BL71" i="3"/>
  <c r="BI71" i="3"/>
  <c r="BF71" i="3"/>
  <c r="BC71" i="3"/>
  <c r="AY71" i="3"/>
  <c r="DC70" i="3"/>
  <c r="CZ70" i="3"/>
  <c r="CW70" i="3"/>
  <c r="CT70" i="3"/>
  <c r="CQ70" i="3"/>
  <c r="CN70" i="3"/>
  <c r="CK70" i="3"/>
  <c r="CH70" i="3"/>
  <c r="CF70" i="3"/>
  <c r="CC70" i="3"/>
  <c r="BZ70" i="3"/>
  <c r="BW70" i="3"/>
  <c r="BT70" i="3"/>
  <c r="BQ70" i="3"/>
  <c r="BN70" i="3"/>
  <c r="BK70" i="3"/>
  <c r="BH70" i="3"/>
  <c r="BE70" i="3"/>
  <c r="BB70" i="3"/>
  <c r="AY70" i="3"/>
  <c r="DC69" i="3"/>
  <c r="CZ69" i="3"/>
  <c r="CW69" i="3"/>
  <c r="CT69" i="3"/>
  <c r="CQ69" i="3"/>
  <c r="CO69" i="3"/>
  <c r="CL69" i="3"/>
  <c r="CI69" i="3"/>
  <c r="CF69" i="3"/>
  <c r="CC69" i="3"/>
  <c r="BZ69" i="3"/>
  <c r="BW69" i="3"/>
  <c r="BT69" i="3"/>
  <c r="BQ69" i="3"/>
  <c r="BN69" i="3"/>
  <c r="BK69" i="3"/>
  <c r="BH69" i="3"/>
  <c r="BE69" i="3"/>
  <c r="BB69" i="3"/>
  <c r="AZ69" i="3"/>
  <c r="AX69" i="3"/>
  <c r="DD68" i="3"/>
  <c r="DA68" i="3"/>
  <c r="BN67" i="3"/>
  <c r="BJ67" i="3"/>
  <c r="AY67" i="3"/>
  <c r="DC66" i="3"/>
  <c r="CZ66" i="3"/>
  <c r="CV66" i="3"/>
  <c r="CS66" i="3"/>
  <c r="CO66" i="3"/>
  <c r="CK66" i="3"/>
  <c r="CG66" i="3"/>
  <c r="CC66" i="3"/>
  <c r="BY66" i="3"/>
  <c r="BU66" i="3"/>
  <c r="BQ66" i="3"/>
  <c r="BM66" i="3"/>
  <c r="BI66" i="3"/>
  <c r="BE66" i="3"/>
  <c r="BA66" i="3"/>
  <c r="AW66" i="3"/>
  <c r="DC65" i="3"/>
  <c r="CY65" i="3"/>
  <c r="CU65" i="3"/>
  <c r="CQ65" i="3"/>
  <c r="CM65" i="3"/>
  <c r="CI65" i="3"/>
  <c r="CE65" i="3"/>
  <c r="CB65" i="3"/>
  <c r="BX65" i="3"/>
  <c r="BT65" i="3"/>
  <c r="BP65" i="3"/>
  <c r="BL65" i="3"/>
  <c r="BH65" i="3"/>
  <c r="BD65" i="3"/>
  <c r="AZ65" i="3"/>
  <c r="DB64" i="3"/>
  <c r="CY64" i="3"/>
  <c r="CU64" i="3"/>
  <c r="CQ64" i="3"/>
  <c r="CM64" i="3"/>
  <c r="CI64" i="3"/>
  <c r="CE64" i="3"/>
  <c r="CA64" i="3"/>
  <c r="BW64" i="3"/>
  <c r="BT64" i="3"/>
  <c r="BP64" i="3"/>
  <c r="BL64" i="3"/>
  <c r="BH64" i="3"/>
  <c r="BD64" i="3"/>
  <c r="AZ64" i="3"/>
  <c r="DC63" i="3"/>
  <c r="CX63" i="3"/>
  <c r="CT63" i="3"/>
  <c r="CP63" i="3"/>
  <c r="CL63" i="3"/>
  <c r="CH63" i="3"/>
  <c r="CD63" i="3"/>
  <c r="BZ63" i="3"/>
  <c r="BV63" i="3"/>
  <c r="BR63" i="3"/>
  <c r="BN63" i="3"/>
  <c r="BJ63" i="3"/>
  <c r="BM60" i="3"/>
  <c r="BH60" i="3"/>
  <c r="BC60" i="3"/>
  <c r="AX60" i="3"/>
  <c r="DC59" i="3"/>
  <c r="CY59" i="3"/>
  <c r="CT59" i="3"/>
  <c r="CP59" i="3"/>
  <c r="CL59" i="3"/>
  <c r="CH59" i="3"/>
  <c r="CC59" i="3"/>
  <c r="BX59" i="3"/>
  <c r="BS59" i="3"/>
  <c r="BN59" i="3"/>
  <c r="BI59" i="3"/>
  <c r="BD59" i="3"/>
  <c r="AY59" i="3"/>
  <c r="DE58" i="3"/>
  <c r="CZ58" i="3"/>
  <c r="CT58" i="3"/>
  <c r="CO58" i="3"/>
  <c r="CL58" i="3"/>
  <c r="CH58" i="3"/>
  <c r="BU58" i="3"/>
  <c r="BO58" i="3"/>
  <c r="BK58" i="3"/>
  <c r="BG58" i="3"/>
  <c r="BB58" i="3"/>
  <c r="AX58" i="3"/>
  <c r="DC57" i="3"/>
  <c r="CX57" i="3"/>
  <c r="CN53" i="3"/>
  <c r="CH53" i="3"/>
  <c r="CB53" i="3"/>
  <c r="BV53" i="3"/>
  <c r="BO53" i="3"/>
  <c r="BJ53" i="3"/>
  <c r="BD53" i="3"/>
  <c r="AX53" i="3"/>
  <c r="DB52" i="3"/>
  <c r="CV52" i="3"/>
  <c r="CP52" i="3"/>
  <c r="CJ52" i="3"/>
  <c r="CE52" i="3"/>
  <c r="BX52" i="3"/>
  <c r="BR52" i="3"/>
  <c r="DB72" i="3"/>
  <c r="CQ72" i="3"/>
  <c r="CM72" i="3"/>
  <c r="CJ72" i="3"/>
  <c r="CF72" i="3"/>
  <c r="CC72" i="3"/>
  <c r="BY72" i="3"/>
  <c r="BV72" i="3"/>
  <c r="BS72" i="3"/>
  <c r="BP72" i="3"/>
  <c r="BM72" i="3"/>
  <c r="BJ72" i="3"/>
  <c r="BG72" i="3"/>
  <c r="BD72" i="3"/>
  <c r="BA72" i="3"/>
  <c r="AX72" i="3"/>
  <c r="DE71" i="3"/>
  <c r="DB71" i="3"/>
  <c r="CY71" i="3"/>
  <c r="CV71" i="3"/>
  <c r="CS71" i="3"/>
  <c r="CP71" i="3"/>
  <c r="CM71" i="3"/>
  <c r="CJ71" i="3"/>
  <c r="CG71" i="3"/>
  <c r="CD71" i="3"/>
  <c r="CA71" i="3"/>
  <c r="BX71" i="3"/>
  <c r="BU71" i="3"/>
  <c r="BR71" i="3"/>
  <c r="BN71" i="3"/>
  <c r="BK71" i="3"/>
  <c r="BH71" i="3"/>
  <c r="BE71" i="3"/>
  <c r="BB71" i="3"/>
  <c r="AZ71" i="3"/>
  <c r="AW71" i="3"/>
  <c r="DD70" i="3"/>
  <c r="DA70" i="3"/>
  <c r="CX70" i="3"/>
  <c r="CU70" i="3"/>
  <c r="CS70" i="3"/>
  <c r="CP70" i="3"/>
  <c r="CM70" i="3"/>
  <c r="CJ70" i="3"/>
  <c r="CG70" i="3"/>
  <c r="CD70" i="3"/>
  <c r="CA70" i="3"/>
  <c r="BX70" i="3"/>
  <c r="BU70" i="3"/>
  <c r="BR70" i="3"/>
  <c r="BO70" i="3"/>
  <c r="BL70" i="3"/>
  <c r="BI70" i="3"/>
  <c r="BF70" i="3"/>
  <c r="BC70" i="3"/>
  <c r="AZ70" i="3"/>
  <c r="AW70" i="3"/>
  <c r="DD69" i="3"/>
  <c r="DA69" i="3"/>
  <c r="CX69" i="3"/>
  <c r="CV69" i="3"/>
  <c r="CS69" i="3"/>
  <c r="CP69" i="3"/>
  <c r="CM69" i="3"/>
  <c r="CJ69" i="3"/>
  <c r="CG69" i="3"/>
  <c r="CD69" i="3"/>
  <c r="CA69" i="3"/>
  <c r="BX69" i="3"/>
  <c r="BU69" i="3"/>
  <c r="BR69" i="3"/>
  <c r="BO69" i="3"/>
  <c r="BL69" i="3"/>
  <c r="BI69" i="3"/>
  <c r="BF69" i="3"/>
  <c r="BC69" i="3"/>
  <c r="BA69" i="3"/>
  <c r="AY69" i="3"/>
  <c r="AW69" i="3"/>
  <c r="DE68" i="3"/>
  <c r="DB68" i="3"/>
  <c r="BO67" i="3"/>
  <c r="BK67" i="3"/>
  <c r="BG67" i="3"/>
  <c r="BD67" i="3"/>
  <c r="CY66" i="3"/>
  <c r="CU66" i="3"/>
  <c r="CQ66" i="3"/>
  <c r="CM66" i="3"/>
  <c r="CI66" i="3"/>
  <c r="CE66" i="3"/>
  <c r="CA66" i="3"/>
  <c r="BX66" i="3"/>
  <c r="BT66" i="3"/>
  <c r="BP66" i="3"/>
  <c r="BL66" i="3"/>
  <c r="BH66" i="3"/>
  <c r="BD66" i="3"/>
  <c r="AZ66" i="3"/>
  <c r="DB65" i="3"/>
  <c r="CX65" i="3"/>
  <c r="CT65" i="3"/>
  <c r="CP65" i="3"/>
  <c r="CL65" i="3"/>
  <c r="CH65" i="3"/>
  <c r="CD65" i="3"/>
  <c r="BZ65" i="3"/>
  <c r="BW65" i="3"/>
  <c r="BS65" i="3"/>
  <c r="BO65" i="3"/>
  <c r="BK65" i="3"/>
  <c r="BG65" i="3"/>
  <c r="BC65" i="3"/>
  <c r="AY65" i="3"/>
  <c r="DE64" i="3"/>
  <c r="DA64" i="3"/>
  <c r="CW64" i="3"/>
  <c r="CS64" i="3"/>
  <c r="CO64" i="3"/>
  <c r="CK64" i="3"/>
  <c r="CG64" i="3"/>
  <c r="CC64" i="3"/>
  <c r="BY64" i="3"/>
  <c r="BU64" i="3"/>
  <c r="BQ64" i="3"/>
  <c r="BM64" i="3"/>
  <c r="BI64" i="3"/>
  <c r="BE64" i="3"/>
  <c r="BA64" i="3"/>
  <c r="AW64" i="3"/>
  <c r="DB63" i="3"/>
  <c r="CY63" i="3"/>
  <c r="CU63" i="3"/>
  <c r="CQ63" i="3"/>
  <c r="CM63" i="3"/>
  <c r="CI63" i="3"/>
  <c r="CE63" i="3"/>
  <c r="CA63" i="3"/>
  <c r="BW63" i="3"/>
  <c r="BT63" i="3"/>
  <c r="BP63" i="3"/>
  <c r="BL63" i="3"/>
  <c r="BP60" i="3"/>
  <c r="BK60" i="3"/>
  <c r="BF60" i="3"/>
  <c r="BA60" i="3"/>
  <c r="DA59" i="3"/>
  <c r="CV59" i="3"/>
  <c r="CQ59" i="3"/>
  <c r="CM59" i="3"/>
  <c r="CI59" i="3"/>
  <c r="CD59" i="3"/>
  <c r="BY59" i="3"/>
  <c r="BT59" i="3"/>
  <c r="BO59" i="3"/>
  <c r="BJ59" i="3"/>
  <c r="BE59" i="3"/>
  <c r="AZ59" i="3"/>
  <c r="AX59" i="3"/>
  <c r="DA58" i="3"/>
  <c r="CW58" i="3"/>
  <c r="CR58" i="3"/>
  <c r="CM58" i="3"/>
  <c r="CI58" i="3"/>
  <c r="CE58" i="3"/>
  <c r="CA58" i="3"/>
  <c r="BX58" i="3"/>
  <c r="BS58" i="3"/>
  <c r="BF58" i="3"/>
  <c r="BA58" i="3"/>
  <c r="DA57" i="3"/>
  <c r="CQ53" i="3"/>
  <c r="CK53" i="3"/>
  <c r="CE53" i="3"/>
  <c r="BY53" i="3"/>
  <c r="BS53" i="3"/>
  <c r="BM53" i="3"/>
  <c r="BF53" i="3"/>
  <c r="BA53" i="3"/>
  <c r="DE52" i="3"/>
  <c r="CX52" i="3"/>
  <c r="CR52" i="3"/>
  <c r="CL52" i="3"/>
  <c r="CF52" i="3"/>
  <c r="BZ52" i="3"/>
  <c r="BT52" i="3"/>
  <c r="CY68" i="3"/>
  <c r="CX68" i="3"/>
  <c r="CW68" i="3"/>
  <c r="CV68" i="3"/>
  <c r="CU68" i="3"/>
  <c r="CT68" i="3"/>
  <c r="CS68" i="3"/>
  <c r="CR68" i="3"/>
  <c r="CQ68" i="3"/>
  <c r="CP68" i="3"/>
  <c r="CO68" i="3"/>
  <c r="CN68" i="3"/>
  <c r="CM68" i="3"/>
  <c r="CL68" i="3"/>
  <c r="CK68" i="3"/>
  <c r="CJ68" i="3"/>
  <c r="CI68" i="3"/>
  <c r="CH68" i="3"/>
  <c r="CG68" i="3"/>
  <c r="CF68" i="3"/>
  <c r="CE68" i="3"/>
  <c r="CD68" i="3"/>
  <c r="CC68" i="3"/>
  <c r="CB68" i="3"/>
  <c r="CA68" i="3"/>
  <c r="BZ68" i="3"/>
  <c r="BY68" i="3"/>
  <c r="BX68" i="3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DE67" i="3"/>
  <c r="DD67" i="3"/>
  <c r="DC67" i="3"/>
  <c r="DB67" i="3"/>
  <c r="DA67" i="3"/>
  <c r="CZ67" i="3"/>
  <c r="CY67" i="3"/>
  <c r="CX67" i="3"/>
  <c r="CW67" i="3"/>
  <c r="CV67" i="3"/>
  <c r="CU67" i="3"/>
  <c r="CT67" i="3"/>
  <c r="CS67" i="3"/>
  <c r="CR67" i="3"/>
  <c r="CQ67" i="3"/>
  <c r="CP67" i="3"/>
  <c r="CO67" i="3"/>
  <c r="CN67" i="3"/>
  <c r="CM67" i="3"/>
  <c r="CL67" i="3"/>
  <c r="CK67" i="3"/>
  <c r="CJ67" i="3"/>
  <c r="CI67" i="3"/>
  <c r="CH67" i="3"/>
  <c r="CG67" i="3"/>
  <c r="CF67" i="3"/>
  <c r="CE67" i="3"/>
  <c r="CD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L67" i="3"/>
  <c r="BH67" i="3"/>
  <c r="BE67" i="3"/>
  <c r="BB67" i="3"/>
  <c r="AZ67" i="3"/>
  <c r="AW67" i="3"/>
  <c r="DD66" i="3"/>
  <c r="DB66" i="3"/>
  <c r="CX66" i="3"/>
  <c r="CT66" i="3"/>
  <c r="CP66" i="3"/>
  <c r="CL66" i="3"/>
  <c r="CH66" i="3"/>
  <c r="CD66" i="3"/>
  <c r="BZ66" i="3"/>
  <c r="BV66" i="3"/>
  <c r="BR66" i="3"/>
  <c r="BN66" i="3"/>
  <c r="BJ66" i="3"/>
  <c r="BF66" i="3"/>
  <c r="BB66" i="3"/>
  <c r="AX66" i="3"/>
  <c r="DD65" i="3"/>
  <c r="DA65" i="3"/>
  <c r="CW65" i="3"/>
  <c r="CS65" i="3"/>
  <c r="CO65" i="3"/>
  <c r="CK65" i="3"/>
  <c r="CG65" i="3"/>
  <c r="CC65" i="3"/>
  <c r="BY65" i="3"/>
  <c r="BU65" i="3"/>
  <c r="BQ65" i="3"/>
  <c r="BM65" i="3"/>
  <c r="BI65" i="3"/>
  <c r="BE65" i="3"/>
  <c r="BA65" i="3"/>
  <c r="AW65" i="3"/>
  <c r="DC64" i="3"/>
  <c r="CX64" i="3"/>
  <c r="CT64" i="3"/>
  <c r="CP64" i="3"/>
  <c r="CL64" i="3"/>
  <c r="CH64" i="3"/>
  <c r="CD64" i="3"/>
  <c r="BZ64" i="3"/>
  <c r="BV64" i="3"/>
  <c r="BR64" i="3"/>
  <c r="BO64" i="3"/>
  <c r="BK64" i="3"/>
  <c r="BG64" i="3"/>
  <c r="BC64" i="3"/>
  <c r="AY64" i="3"/>
  <c r="DE63" i="3"/>
  <c r="DA63" i="3"/>
  <c r="CW63" i="3"/>
  <c r="CS63" i="3"/>
  <c r="CO63" i="3"/>
  <c r="CK63" i="3"/>
  <c r="CG63" i="3"/>
  <c r="CC63" i="3"/>
  <c r="BY63" i="3"/>
  <c r="BU63" i="3"/>
  <c r="BQ63" i="3"/>
  <c r="BM63" i="3"/>
  <c r="BQ60" i="3"/>
  <c r="BL60" i="3"/>
  <c r="BG60" i="3"/>
  <c r="BB60" i="3"/>
  <c r="AW60" i="3"/>
  <c r="DB59" i="3"/>
  <c r="CZ59" i="3"/>
  <c r="CU59" i="3"/>
  <c r="CE59" i="3"/>
  <c r="BZ59" i="3"/>
  <c r="BU59" i="3"/>
  <c r="BP59" i="3"/>
  <c r="BK59" i="3"/>
  <c r="BF59" i="3"/>
  <c r="BA59" i="3"/>
  <c r="DB58" i="3"/>
  <c r="CX58" i="3"/>
  <c r="CS58" i="3"/>
  <c r="CN58" i="3"/>
  <c r="CJ58" i="3"/>
  <c r="CF58" i="3"/>
  <c r="CB58" i="3"/>
  <c r="BY58" i="3"/>
  <c r="BT58" i="3"/>
  <c r="BP58" i="3"/>
  <c r="BM58" i="3"/>
  <c r="BI58" i="3"/>
  <c r="BE58" i="3"/>
  <c r="AY58" i="3"/>
  <c r="DD57" i="3"/>
  <c r="CY57" i="3"/>
  <c r="CO53" i="3"/>
  <c r="CJ53" i="3"/>
  <c r="CD53" i="3"/>
  <c r="BX53" i="3"/>
  <c r="BR53" i="3"/>
  <c r="BL53" i="3"/>
  <c r="BG53" i="3"/>
  <c r="BB53" i="3"/>
  <c r="CZ52" i="3"/>
  <c r="CU52" i="3"/>
  <c r="CO52" i="3"/>
  <c r="CI52" i="3"/>
  <c r="CC52" i="3"/>
  <c r="BW52" i="3"/>
  <c r="BQ52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DE62" i="3"/>
  <c r="DD62" i="3"/>
  <c r="DC62" i="3"/>
  <c r="DB62" i="3"/>
  <c r="DA62" i="3"/>
  <c r="CZ62" i="3"/>
  <c r="CY62" i="3"/>
  <c r="CX62" i="3"/>
  <c r="CW62" i="3"/>
  <c r="CV62" i="3"/>
  <c r="CU62" i="3"/>
  <c r="CT62" i="3"/>
  <c r="CS62" i="3"/>
  <c r="CR62" i="3"/>
  <c r="CQ62" i="3"/>
  <c r="CP62" i="3"/>
  <c r="CO62" i="3"/>
  <c r="CN62" i="3"/>
  <c r="CM62" i="3"/>
  <c r="CL62" i="3"/>
  <c r="CK62" i="3"/>
  <c r="CJ62" i="3"/>
  <c r="CI62" i="3"/>
  <c r="CH62" i="3"/>
  <c r="CG62" i="3"/>
  <c r="CF62" i="3"/>
  <c r="CE62" i="3"/>
  <c r="CD62" i="3"/>
  <c r="CC62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DE61" i="3"/>
  <c r="DD61" i="3"/>
  <c r="DC61" i="3"/>
  <c r="DB61" i="3"/>
  <c r="DA61" i="3"/>
  <c r="CZ61" i="3"/>
  <c r="CY61" i="3"/>
  <c r="CX61" i="3"/>
  <c r="CW61" i="3"/>
  <c r="CV61" i="3"/>
  <c r="CU61" i="3"/>
  <c r="CT61" i="3"/>
  <c r="CS61" i="3"/>
  <c r="CR61" i="3"/>
  <c r="CQ61" i="3"/>
  <c r="CP61" i="3"/>
  <c r="CO61" i="3"/>
  <c r="CN61" i="3"/>
  <c r="CM61" i="3"/>
  <c r="CL61" i="3"/>
  <c r="CK61" i="3"/>
  <c r="CJ61" i="3"/>
  <c r="CI61" i="3"/>
  <c r="CH61" i="3"/>
  <c r="CG61" i="3"/>
  <c r="CF61" i="3"/>
  <c r="CE61" i="3"/>
  <c r="CD61" i="3"/>
  <c r="CC61" i="3"/>
  <c r="CB61" i="3"/>
  <c r="CA61" i="3"/>
  <c r="BZ61" i="3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DE60" i="3"/>
  <c r="DD60" i="3"/>
  <c r="DC60" i="3"/>
  <c r="DB60" i="3"/>
  <c r="DA60" i="3"/>
  <c r="CZ60" i="3"/>
  <c r="CY60" i="3"/>
  <c r="CX60" i="3"/>
  <c r="CW60" i="3"/>
  <c r="CV60" i="3"/>
  <c r="CU60" i="3"/>
  <c r="CT60" i="3"/>
  <c r="CS60" i="3"/>
  <c r="CR60" i="3"/>
  <c r="CQ60" i="3"/>
  <c r="CP60" i="3"/>
  <c r="CO60" i="3"/>
  <c r="CN60" i="3"/>
  <c r="CM60" i="3"/>
  <c r="CL60" i="3"/>
  <c r="CK60" i="3"/>
  <c r="CJ60" i="3"/>
  <c r="CI60" i="3"/>
  <c r="CH60" i="3"/>
  <c r="CG60" i="3"/>
  <c r="CF60" i="3"/>
  <c r="CE60" i="3"/>
  <c r="CD60" i="3"/>
  <c r="CC60" i="3"/>
  <c r="CB60" i="3"/>
  <c r="CA60" i="3"/>
  <c r="BZ60" i="3"/>
  <c r="BY60" i="3"/>
  <c r="BX60" i="3"/>
  <c r="BW60" i="3"/>
  <c r="BV60" i="3"/>
  <c r="BU60" i="3"/>
  <c r="BT60" i="3"/>
  <c r="BS60" i="3"/>
  <c r="BR60" i="3"/>
  <c r="BO60" i="3"/>
  <c r="BJ60" i="3"/>
  <c r="BE60" i="3"/>
  <c r="AZ60" i="3"/>
  <c r="DE59" i="3"/>
  <c r="CX59" i="3"/>
  <c r="CS59" i="3"/>
  <c r="CO59" i="3"/>
  <c r="CK59" i="3"/>
  <c r="CG59" i="3"/>
  <c r="CB59" i="3"/>
  <c r="BW59" i="3"/>
  <c r="BR59" i="3"/>
  <c r="BM59" i="3"/>
  <c r="BH59" i="3"/>
  <c r="BC59" i="3"/>
  <c r="DD58" i="3"/>
  <c r="CY58" i="3"/>
  <c r="CU58" i="3"/>
  <c r="CP58" i="3"/>
  <c r="CK58" i="3"/>
  <c r="CG58" i="3"/>
  <c r="CC58" i="3"/>
  <c r="BW58" i="3"/>
  <c r="BR58" i="3"/>
  <c r="BN58" i="3"/>
  <c r="BJ58" i="3"/>
  <c r="BC58" i="3"/>
  <c r="AW58" i="3"/>
  <c r="DB57" i="3"/>
  <c r="CW57" i="3"/>
  <c r="CM53" i="3"/>
  <c r="CF53" i="3"/>
  <c r="BZ53" i="3"/>
  <c r="BT53" i="3"/>
  <c r="BN53" i="3"/>
  <c r="BH53" i="3"/>
  <c r="AZ53" i="3"/>
  <c r="DD52" i="3"/>
  <c r="CY52" i="3"/>
  <c r="CS52" i="3"/>
  <c r="CM52" i="3"/>
  <c r="CG52" i="3"/>
  <c r="CA52" i="3"/>
  <c r="BU52" i="3"/>
  <c r="CV57" i="3"/>
  <c r="CU57" i="3"/>
  <c r="CT57" i="3"/>
  <c r="CS57" i="3"/>
  <c r="CR57" i="3"/>
  <c r="CQ57" i="3"/>
  <c r="CP57" i="3"/>
  <c r="CO57" i="3"/>
  <c r="CN57" i="3"/>
  <c r="CM57" i="3"/>
  <c r="CL57" i="3"/>
  <c r="CK57" i="3"/>
  <c r="CJ57" i="3"/>
  <c r="CI57" i="3"/>
  <c r="CH57" i="3"/>
  <c r="CG57" i="3"/>
  <c r="CF57" i="3"/>
  <c r="CE57" i="3"/>
  <c r="CD57" i="3"/>
  <c r="CC57" i="3"/>
  <c r="CB57" i="3"/>
  <c r="CA57" i="3"/>
  <c r="BZ57" i="3"/>
  <c r="BY57" i="3"/>
  <c r="BX57" i="3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DE56" i="3"/>
  <c r="DD56" i="3"/>
  <c r="DC56" i="3"/>
  <c r="DB56" i="3"/>
  <c r="DA56" i="3"/>
  <c r="CZ56" i="3"/>
  <c r="CY56" i="3"/>
  <c r="CX56" i="3"/>
  <c r="CW56" i="3"/>
  <c r="CV56" i="3"/>
  <c r="CU56" i="3"/>
  <c r="CT56" i="3"/>
  <c r="CS56" i="3"/>
  <c r="CR56" i="3"/>
  <c r="CQ56" i="3"/>
  <c r="CP56" i="3"/>
  <c r="CO56" i="3"/>
  <c r="CN56" i="3"/>
  <c r="CM56" i="3"/>
  <c r="CL56" i="3"/>
  <c r="CK56" i="3"/>
  <c r="CJ56" i="3"/>
  <c r="CI56" i="3"/>
  <c r="CH56" i="3"/>
  <c r="CG56" i="3"/>
  <c r="CF56" i="3"/>
  <c r="CE56" i="3"/>
  <c r="CD56" i="3"/>
  <c r="CC56" i="3"/>
  <c r="CB56" i="3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DE55" i="3"/>
  <c r="DD55" i="3"/>
  <c r="DC55" i="3"/>
  <c r="DB55" i="3"/>
  <c r="DA55" i="3"/>
  <c r="CZ55" i="3"/>
  <c r="CY55" i="3"/>
  <c r="CX55" i="3"/>
  <c r="CW55" i="3"/>
  <c r="CV55" i="3"/>
  <c r="CU55" i="3"/>
  <c r="CT55" i="3"/>
  <c r="CS55" i="3"/>
  <c r="CR55" i="3"/>
  <c r="CQ55" i="3"/>
  <c r="CP55" i="3"/>
  <c r="CO55" i="3"/>
  <c r="CN55" i="3"/>
  <c r="CM55" i="3"/>
  <c r="CL55" i="3"/>
  <c r="CK55" i="3"/>
  <c r="CJ55" i="3"/>
  <c r="CI55" i="3"/>
  <c r="CH55" i="3"/>
  <c r="CG55" i="3"/>
  <c r="CF55" i="3"/>
  <c r="CE55" i="3"/>
  <c r="CD55" i="3"/>
  <c r="CC55" i="3"/>
  <c r="CB55" i="3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DE54" i="3"/>
  <c r="DD54" i="3"/>
  <c r="DC54" i="3"/>
  <c r="DB54" i="3"/>
  <c r="DA54" i="3"/>
  <c r="CZ54" i="3"/>
  <c r="CY54" i="3"/>
  <c r="CX54" i="3"/>
  <c r="CW54" i="3"/>
  <c r="CV54" i="3"/>
  <c r="CU54" i="3"/>
  <c r="CT54" i="3"/>
  <c r="CS54" i="3"/>
  <c r="CR54" i="3"/>
  <c r="CQ54" i="3"/>
  <c r="CP54" i="3"/>
  <c r="CO54" i="3"/>
  <c r="CN54" i="3"/>
  <c r="CM54" i="3"/>
  <c r="CL54" i="3"/>
  <c r="CK54" i="3"/>
  <c r="CJ54" i="3"/>
  <c r="CI54" i="3"/>
  <c r="CH54" i="3"/>
  <c r="CG54" i="3"/>
  <c r="CF54" i="3"/>
  <c r="CE54" i="3"/>
  <c r="CD54" i="3"/>
  <c r="CC54" i="3"/>
  <c r="CB54" i="3"/>
  <c r="CA54" i="3"/>
  <c r="BZ54" i="3"/>
  <c r="BY54" i="3"/>
  <c r="BX54" i="3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DE53" i="3"/>
  <c r="DD53" i="3"/>
  <c r="DC53" i="3"/>
  <c r="DB53" i="3"/>
  <c r="DA53" i="3"/>
  <c r="CZ53" i="3"/>
  <c r="CY53" i="3"/>
  <c r="CX53" i="3"/>
  <c r="CW53" i="3"/>
  <c r="CV53" i="3"/>
  <c r="CU53" i="3"/>
  <c r="CT53" i="3"/>
  <c r="CS53" i="3"/>
  <c r="CR53" i="3"/>
  <c r="CL53" i="3"/>
  <c r="CG53" i="3"/>
  <c r="CA53" i="3"/>
  <c r="BU53" i="3"/>
  <c r="BP53" i="3"/>
  <c r="BI53" i="3"/>
  <c r="BC53" i="3"/>
  <c r="AW53" i="3"/>
  <c r="DA52" i="3"/>
  <c r="CT52" i="3"/>
  <c r="CN52" i="3"/>
  <c r="CH52" i="3"/>
  <c r="CB52" i="3"/>
  <c r="BV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DE51" i="3"/>
  <c r="DD51" i="3"/>
  <c r="DC51" i="3"/>
  <c r="DB51" i="3"/>
  <c r="DA51" i="3"/>
  <c r="CZ51" i="3"/>
  <c r="CY51" i="3"/>
  <c r="CX51" i="3"/>
  <c r="CW51" i="3"/>
  <c r="CV51" i="3"/>
  <c r="CU51" i="3"/>
  <c r="CT51" i="3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DE50" i="3"/>
  <c r="DD50" i="3"/>
  <c r="DC50" i="3"/>
  <c r="DB50" i="3"/>
  <c r="DA50" i="3"/>
  <c r="CZ50" i="3"/>
  <c r="CY50" i="3"/>
  <c r="CX50" i="3"/>
  <c r="CW50" i="3"/>
  <c r="CV50" i="3"/>
  <c r="CU50" i="3"/>
  <c r="CT50" i="3"/>
  <c r="CS50" i="3"/>
  <c r="CR50" i="3"/>
  <c r="CQ50" i="3"/>
  <c r="CP50" i="3"/>
  <c r="CO50" i="3"/>
  <c r="CN50" i="3"/>
  <c r="CM50" i="3"/>
  <c r="CL50" i="3"/>
  <c r="CK50" i="3"/>
  <c r="CJ50" i="3"/>
  <c r="CI50" i="3"/>
  <c r="CH50" i="3"/>
  <c r="CG50" i="3"/>
  <c r="CF50" i="3"/>
  <c r="CE50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DE49" i="3"/>
  <c r="DD49" i="3"/>
  <c r="DC49" i="3"/>
  <c r="DB49" i="3"/>
  <c r="DA49" i="3"/>
  <c r="CZ49" i="3"/>
  <c r="CY49" i="3"/>
  <c r="CX49" i="3"/>
  <c r="CW49" i="3"/>
  <c r="CV49" i="3"/>
  <c r="CU49" i="3"/>
  <c r="CT49" i="3"/>
  <c r="CS49" i="3"/>
  <c r="CR49" i="3"/>
  <c r="CQ49" i="3"/>
  <c r="CP49" i="3"/>
  <c r="CO49" i="3"/>
  <c r="CN49" i="3"/>
  <c r="CM49" i="3"/>
  <c r="CL49" i="3"/>
  <c r="CK49" i="3"/>
  <c r="CJ49" i="3"/>
  <c r="CI49" i="3"/>
  <c r="CH49" i="3"/>
  <c r="CG49" i="3"/>
  <c r="CF49" i="3"/>
  <c r="CE49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DE48" i="3"/>
  <c r="DD48" i="3"/>
  <c r="DC48" i="3"/>
  <c r="DB48" i="3"/>
  <c r="DA48" i="3"/>
  <c r="CZ48" i="3"/>
  <c r="CY48" i="3"/>
  <c r="CX48" i="3"/>
  <c r="CW48" i="3"/>
  <c r="CV48" i="3"/>
  <c r="CU48" i="3"/>
  <c r="CT48" i="3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DB46" i="3"/>
  <c r="DA46" i="3"/>
  <c r="CZ46" i="3"/>
  <c r="CY46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CK46" i="3"/>
  <c r="CJ46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DE45" i="3"/>
  <c r="DD45" i="3"/>
  <c r="DC45" i="3"/>
  <c r="DB45" i="3"/>
  <c r="DA45" i="3"/>
  <c r="CZ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DE43" i="3"/>
  <c r="DD43" i="3"/>
  <c r="DC43" i="3"/>
  <c r="DB43" i="3"/>
  <c r="DA43" i="3"/>
  <c r="CZ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DE42" i="3"/>
  <c r="DD42" i="3"/>
  <c r="DC42" i="3"/>
  <c r="DB42" i="3"/>
  <c r="DA42" i="3"/>
  <c r="CZ42" i="3"/>
  <c r="CY42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CL42" i="3"/>
  <c r="CK42" i="3"/>
  <c r="CJ42" i="3"/>
  <c r="CI42" i="3"/>
  <c r="CH42" i="3"/>
  <c r="CG42" i="3"/>
  <c r="CF42" i="3"/>
  <c r="CE42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DE40" i="3"/>
  <c r="DD40" i="3"/>
  <c r="DC40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DE39" i="3"/>
  <c r="DD39" i="3"/>
  <c r="DC39" i="3"/>
  <c r="DB39" i="3"/>
  <c r="DA39" i="3"/>
  <c r="CZ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DE38" i="3"/>
  <c r="DD38" i="3"/>
  <c r="DC38" i="3"/>
  <c r="DB38" i="3"/>
  <c r="DA38" i="3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DE37" i="3"/>
  <c r="DD37" i="3"/>
  <c r="DC37" i="3"/>
  <c r="DB37" i="3"/>
  <c r="DA37" i="3"/>
  <c r="CZ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DE35" i="3"/>
  <c r="DD35" i="3"/>
  <c r="DC35" i="3"/>
  <c r="DB35" i="3"/>
  <c r="DA35" i="3"/>
  <c r="CZ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DE34" i="3"/>
  <c r="DD34" i="3"/>
  <c r="DC34" i="3"/>
  <c r="DB34" i="3"/>
  <c r="DA34" i="3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DE32" i="3"/>
  <c r="DD32" i="3"/>
  <c r="DC32" i="3"/>
  <c r="DB32" i="3"/>
  <c r="DA32" i="3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DE28" i="3"/>
  <c r="DD28" i="3"/>
  <c r="DC28" i="3"/>
  <c r="DB28" i="3"/>
  <c r="DA28" i="3"/>
  <c r="CZ28" i="3"/>
  <c r="CY28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DE27" i="3"/>
  <c r="DD27" i="3"/>
  <c r="DC27" i="3"/>
  <c r="DB27" i="3"/>
  <c r="DA27" i="3"/>
  <c r="CZ27" i="3"/>
  <c r="CY27" i="3"/>
  <c r="CX27" i="3"/>
  <c r="CW27" i="3"/>
  <c r="CV27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DE26" i="3"/>
  <c r="DD26" i="3"/>
  <c r="DC26" i="3"/>
  <c r="DB26" i="3"/>
  <c r="DA26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AX14" i="3"/>
  <c r="AW14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DE10" i="3"/>
  <c r="DD10" i="3"/>
  <c r="DC10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D3" i="3"/>
  <c r="BC3" i="3"/>
  <c r="BB3" i="3"/>
  <c r="BA3" i="3"/>
  <c r="AZ3" i="3"/>
  <c r="AY3" i="3"/>
  <c r="AX3" i="3"/>
  <c r="AW3" i="3"/>
  <c r="N60" i="3"/>
  <c r="N45" i="3"/>
  <c r="AD3" i="3"/>
  <c r="N62" i="3"/>
  <c r="N64" i="3"/>
  <c r="N7" i="3"/>
  <c r="N63" i="3"/>
  <c r="AV1" i="3"/>
  <c r="N19" i="3"/>
  <c r="N20" i="3"/>
  <c r="N25" i="3"/>
  <c r="N24" i="3"/>
  <c r="N27" i="3"/>
  <c r="N22" i="3"/>
  <c r="N23" i="3"/>
  <c r="N26" i="3"/>
  <c r="N33" i="3"/>
  <c r="N29" i="3"/>
  <c r="N34" i="3"/>
  <c r="N30" i="3"/>
  <c r="N32" i="3"/>
  <c r="N31" i="3"/>
  <c r="N43" i="3"/>
  <c r="N40" i="3"/>
  <c r="N39" i="3"/>
  <c r="N41" i="3"/>
  <c r="N36" i="3"/>
  <c r="N37" i="3"/>
  <c r="N44" i="3"/>
  <c r="N38" i="3"/>
  <c r="N61" i="3"/>
  <c r="N42" i="3"/>
  <c r="N51" i="3"/>
  <c r="N46" i="3"/>
  <c r="N49" i="3"/>
  <c r="N50" i="3"/>
  <c r="N48" i="3"/>
  <c r="N47" i="3"/>
  <c r="N56" i="3"/>
  <c r="N54" i="3"/>
  <c r="N52" i="3"/>
  <c r="N57" i="3"/>
  <c r="N55" i="3"/>
  <c r="N16" i="3"/>
  <c r="N3" i="3"/>
  <c r="N6" i="3"/>
  <c r="N17" i="3"/>
  <c r="N13" i="3"/>
  <c r="N4" i="3"/>
  <c r="N59" i="3"/>
  <c r="N10" i="3"/>
  <c r="N8" i="3"/>
  <c r="N14" i="3"/>
  <c r="N11" i="3"/>
  <c r="N15" i="3"/>
  <c r="N5" i="3"/>
  <c r="N9" i="3"/>
  <c r="N12" i="3"/>
  <c r="B87" i="3"/>
  <c r="N198" i="10" l="1"/>
  <c r="M198" i="10"/>
  <c r="K196" i="10"/>
  <c r="K198" i="10"/>
  <c r="N196" i="10"/>
  <c r="AO35" i="3"/>
  <c r="AO28" i="3"/>
  <c r="AK35" i="3"/>
  <c r="AK53" i="3"/>
  <c r="AK58" i="3"/>
  <c r="C94" i="3" s="1"/>
  <c r="AO53" i="3"/>
  <c r="AK18" i="3"/>
  <c r="AK21" i="3"/>
  <c r="AO21" i="3"/>
  <c r="AK28" i="3"/>
  <c r="AO58" i="3"/>
  <c r="AO18" i="3"/>
  <c r="AM60" i="3"/>
  <c r="AH60" i="3"/>
  <c r="AL60" i="3"/>
  <c r="AN60" i="3"/>
  <c r="AI60" i="3"/>
  <c r="AJ60" i="3"/>
  <c r="AI45" i="3"/>
  <c r="AH45" i="3"/>
  <c r="AL45" i="3"/>
  <c r="AJ45" i="3"/>
  <c r="AN45" i="3"/>
  <c r="AM45" i="3"/>
  <c r="AJ62" i="3"/>
  <c r="AL62" i="3"/>
  <c r="AN62" i="3"/>
  <c r="AI62" i="3"/>
  <c r="AH62" i="3"/>
  <c r="AM62" i="3"/>
  <c r="AI64" i="3"/>
  <c r="AJ64" i="3"/>
  <c r="AN64" i="3"/>
  <c r="AL64" i="3"/>
  <c r="AH64" i="3"/>
  <c r="AM64" i="3"/>
  <c r="AM7" i="3"/>
  <c r="AN7" i="3"/>
  <c r="AH7" i="3"/>
  <c r="AI7" i="3"/>
  <c r="AJ7" i="3"/>
  <c r="AL7" i="3"/>
  <c r="AH63" i="3"/>
  <c r="AL63" i="3"/>
  <c r="AJ63" i="3"/>
  <c r="AM63" i="3"/>
  <c r="AI63" i="3"/>
  <c r="AN63" i="3"/>
  <c r="AH19" i="3"/>
  <c r="AL19" i="3"/>
  <c r="AN19" i="3"/>
  <c r="AM19" i="3"/>
  <c r="AI19" i="3"/>
  <c r="AJ19" i="3"/>
  <c r="AM20" i="3"/>
  <c r="AH20" i="3"/>
  <c r="AI20" i="3"/>
  <c r="AJ20" i="3"/>
  <c r="AL20" i="3"/>
  <c r="AN20" i="3"/>
  <c r="AO20" i="3" s="1"/>
  <c r="AJ25" i="3"/>
  <c r="AH25" i="3"/>
  <c r="AI25" i="3"/>
  <c r="AL25" i="3"/>
  <c r="AM25" i="3"/>
  <c r="AN25" i="3"/>
  <c r="AO25" i="3" s="1"/>
  <c r="AH24" i="3"/>
  <c r="AI24" i="3"/>
  <c r="AJ24" i="3"/>
  <c r="AL24" i="3"/>
  <c r="AM24" i="3"/>
  <c r="AN24" i="3"/>
  <c r="AH27" i="3"/>
  <c r="AJ27" i="3"/>
  <c r="AI27" i="3"/>
  <c r="AM27" i="3"/>
  <c r="AL27" i="3"/>
  <c r="AN27" i="3"/>
  <c r="AO27" i="3" s="1"/>
  <c r="AH22" i="3"/>
  <c r="AI22" i="3"/>
  <c r="AJ22" i="3"/>
  <c r="AM22" i="3"/>
  <c r="AL22" i="3"/>
  <c r="AN22" i="3"/>
  <c r="AO22" i="3" s="1"/>
  <c r="AM23" i="3"/>
  <c r="AH23" i="3"/>
  <c r="AI23" i="3"/>
  <c r="AL23" i="3"/>
  <c r="AJ23" i="3"/>
  <c r="AN23" i="3"/>
  <c r="AL26" i="3"/>
  <c r="AM26" i="3"/>
  <c r="AI26" i="3"/>
  <c r="AN26" i="3"/>
  <c r="AJ26" i="3"/>
  <c r="AH26" i="3"/>
  <c r="AH33" i="3"/>
  <c r="AN33" i="3"/>
  <c r="AJ33" i="3"/>
  <c r="AI33" i="3"/>
  <c r="AM33" i="3"/>
  <c r="AL33" i="3"/>
  <c r="AL29" i="3"/>
  <c r="AJ29" i="3"/>
  <c r="AI29" i="3"/>
  <c r="AN29" i="3"/>
  <c r="AM29" i="3"/>
  <c r="AH29" i="3"/>
  <c r="AI34" i="3"/>
  <c r="AM34" i="3"/>
  <c r="AN34" i="3"/>
  <c r="AJ34" i="3"/>
  <c r="AH34" i="3"/>
  <c r="AL34" i="3"/>
  <c r="AH30" i="3"/>
  <c r="AI30" i="3"/>
  <c r="AJ30" i="3"/>
  <c r="AL30" i="3"/>
  <c r="AM30" i="3"/>
  <c r="AN30" i="3"/>
  <c r="AO30" i="3" s="1"/>
  <c r="AM32" i="3"/>
  <c r="AL32" i="3"/>
  <c r="AH32" i="3"/>
  <c r="AI32" i="3"/>
  <c r="AJ32" i="3"/>
  <c r="AN32" i="3"/>
  <c r="AN31" i="3"/>
  <c r="AL31" i="3"/>
  <c r="AH31" i="3"/>
  <c r="AI31" i="3"/>
  <c r="AJ31" i="3"/>
  <c r="AM31" i="3"/>
  <c r="AL43" i="3"/>
  <c r="AH43" i="3"/>
  <c r="AI43" i="3"/>
  <c r="AJ43" i="3"/>
  <c r="AN43" i="3"/>
  <c r="AM43" i="3"/>
  <c r="AJ40" i="3"/>
  <c r="AI40" i="3"/>
  <c r="AH40" i="3"/>
  <c r="AN40" i="3"/>
  <c r="AL40" i="3"/>
  <c r="AM40" i="3"/>
  <c r="AM39" i="3"/>
  <c r="AI39" i="3"/>
  <c r="AL39" i="3"/>
  <c r="AN39" i="3"/>
  <c r="AH39" i="3"/>
  <c r="AJ39" i="3"/>
  <c r="AN41" i="3"/>
  <c r="AJ41" i="3"/>
  <c r="AH41" i="3"/>
  <c r="AI41" i="3"/>
  <c r="AL41" i="3"/>
  <c r="AM41" i="3"/>
  <c r="AN36" i="3"/>
  <c r="AM36" i="3"/>
  <c r="AL36" i="3"/>
  <c r="AJ36" i="3"/>
  <c r="AI36" i="3"/>
  <c r="AH36" i="3"/>
  <c r="AL37" i="3"/>
  <c r="AM37" i="3"/>
  <c r="AN37" i="3"/>
  <c r="AO37" i="3" s="1"/>
  <c r="AJ37" i="3"/>
  <c r="AI37" i="3"/>
  <c r="AH37" i="3"/>
  <c r="AN44" i="3"/>
  <c r="AM44" i="3"/>
  <c r="AJ44" i="3"/>
  <c r="AI44" i="3"/>
  <c r="AL44" i="3"/>
  <c r="AH44" i="3"/>
  <c r="AL38" i="3"/>
  <c r="AM38" i="3"/>
  <c r="AH38" i="3"/>
  <c r="AJ38" i="3"/>
  <c r="AI38" i="3"/>
  <c r="AN38" i="3"/>
  <c r="AO38" i="3" s="1"/>
  <c r="AL61" i="3"/>
  <c r="AM61" i="3"/>
  <c r="AJ61" i="3"/>
  <c r="AI61" i="3"/>
  <c r="AH61" i="3"/>
  <c r="AN61" i="3"/>
  <c r="AO61" i="3" s="1"/>
  <c r="AN42" i="3"/>
  <c r="AM42" i="3"/>
  <c r="AL42" i="3"/>
  <c r="AI42" i="3"/>
  <c r="AH42" i="3"/>
  <c r="AJ42" i="3"/>
  <c r="AL51" i="3"/>
  <c r="AN51" i="3"/>
  <c r="AM51" i="3"/>
  <c r="AJ51" i="3"/>
  <c r="AI51" i="3"/>
  <c r="AH51" i="3"/>
  <c r="AJ46" i="3"/>
  <c r="AN46" i="3"/>
  <c r="AM46" i="3"/>
  <c r="AH46" i="3"/>
  <c r="AL46" i="3"/>
  <c r="AI46" i="3"/>
  <c r="AJ49" i="3"/>
  <c r="AN49" i="3"/>
  <c r="AM49" i="3"/>
  <c r="AL49" i="3"/>
  <c r="AH49" i="3"/>
  <c r="AI49" i="3"/>
  <c r="AM50" i="3"/>
  <c r="AL50" i="3"/>
  <c r="AN50" i="3"/>
  <c r="AO50" i="3" s="1"/>
  <c r="AJ50" i="3"/>
  <c r="AI50" i="3"/>
  <c r="AH50" i="3"/>
  <c r="AJ48" i="3"/>
  <c r="AN48" i="3"/>
  <c r="AM48" i="3"/>
  <c r="AL48" i="3"/>
  <c r="AI48" i="3"/>
  <c r="AH48" i="3"/>
  <c r="AN47" i="3"/>
  <c r="AM47" i="3"/>
  <c r="AL47" i="3"/>
  <c r="AJ47" i="3"/>
  <c r="AI47" i="3"/>
  <c r="AH47" i="3"/>
  <c r="AL56" i="3"/>
  <c r="AH56" i="3"/>
  <c r="AJ56" i="3"/>
  <c r="AI56" i="3"/>
  <c r="AN56" i="3"/>
  <c r="AM56" i="3"/>
  <c r="AH54" i="3"/>
  <c r="AI54" i="3"/>
  <c r="AN54" i="3"/>
  <c r="AM54" i="3"/>
  <c r="AL54" i="3"/>
  <c r="AJ54" i="3"/>
  <c r="AI52" i="3"/>
  <c r="AJ52" i="3"/>
  <c r="AH52" i="3"/>
  <c r="AL52" i="3"/>
  <c r="AN52" i="3"/>
  <c r="AM52" i="3"/>
  <c r="AI57" i="3"/>
  <c r="AM57" i="3"/>
  <c r="AN57" i="3"/>
  <c r="AH57" i="3"/>
  <c r="AJ57" i="3"/>
  <c r="AL57" i="3"/>
  <c r="AI55" i="3"/>
  <c r="AM55" i="3"/>
  <c r="AL55" i="3"/>
  <c r="AN55" i="3"/>
  <c r="AO55" i="3" s="1"/>
  <c r="AJ55" i="3"/>
  <c r="AH55" i="3"/>
  <c r="AN16" i="3"/>
  <c r="AM16" i="3"/>
  <c r="AL16" i="3"/>
  <c r="AI16" i="3"/>
  <c r="AJ16" i="3"/>
  <c r="AH16" i="3"/>
  <c r="AH3" i="3"/>
  <c r="AI3" i="3"/>
  <c r="AJ3" i="3"/>
  <c r="AH6" i="3"/>
  <c r="AN6" i="3"/>
  <c r="AM6" i="3"/>
  <c r="AL6" i="3"/>
  <c r="AJ6" i="3"/>
  <c r="AI6" i="3"/>
  <c r="AM17" i="3"/>
  <c r="AL17" i="3"/>
  <c r="AJ17" i="3"/>
  <c r="AI17" i="3"/>
  <c r="AH17" i="3"/>
  <c r="AN17" i="3"/>
  <c r="AN13" i="3"/>
  <c r="AM13" i="3"/>
  <c r="AI13" i="3"/>
  <c r="AH13" i="3"/>
  <c r="AL13" i="3"/>
  <c r="AJ13" i="3"/>
  <c r="AJ4" i="3"/>
  <c r="AN4" i="3"/>
  <c r="AL4" i="3"/>
  <c r="AM4" i="3"/>
  <c r="AH4" i="3"/>
  <c r="AI4" i="3"/>
  <c r="AJ59" i="3"/>
  <c r="AH59" i="3"/>
  <c r="AN59" i="3"/>
  <c r="AL59" i="3"/>
  <c r="AI59" i="3"/>
  <c r="AM59" i="3"/>
  <c r="AH10" i="3"/>
  <c r="AI10" i="3"/>
  <c r="AM10" i="3"/>
  <c r="AL10" i="3"/>
  <c r="AN10" i="3"/>
  <c r="AO10" i="3" s="1"/>
  <c r="AJ10" i="3"/>
  <c r="AL8" i="3"/>
  <c r="AM8" i="3"/>
  <c r="AN8" i="3"/>
  <c r="AO8" i="3" s="1"/>
  <c r="AI8" i="3"/>
  <c r="AH8" i="3"/>
  <c r="AJ8" i="3"/>
  <c r="AM14" i="3"/>
  <c r="AJ14" i="3"/>
  <c r="AI14" i="3"/>
  <c r="AN14" i="3"/>
  <c r="AL14" i="3"/>
  <c r="AH14" i="3"/>
  <c r="AH11" i="3"/>
  <c r="AI11" i="3"/>
  <c r="AN11" i="3"/>
  <c r="AM11" i="3"/>
  <c r="AL11" i="3"/>
  <c r="AJ11" i="3"/>
  <c r="AI15" i="3"/>
  <c r="AH15" i="3"/>
  <c r="AJ15" i="3"/>
  <c r="AN15" i="3"/>
  <c r="AM15" i="3"/>
  <c r="AL15" i="3"/>
  <c r="AH5" i="3"/>
  <c r="AJ5" i="3"/>
  <c r="AM5" i="3"/>
  <c r="AL5" i="3"/>
  <c r="AN5" i="3"/>
  <c r="AO5" i="3" s="1"/>
  <c r="AI5" i="3"/>
  <c r="AN9" i="3"/>
  <c r="AM9" i="3"/>
  <c r="AL9" i="3"/>
  <c r="AJ9" i="3"/>
  <c r="AI9" i="3"/>
  <c r="AH9" i="3"/>
  <c r="AL12" i="3"/>
  <c r="AN12" i="3"/>
  <c r="AH12" i="3"/>
  <c r="AI12" i="3"/>
  <c r="AM12" i="3"/>
  <c r="AJ12" i="3"/>
  <c r="AV72" i="3"/>
  <c r="AV42" i="3"/>
  <c r="AC42" i="3" s="1" a="1"/>
  <c r="AC42" i="3" s="1"/>
  <c r="AV71" i="3"/>
  <c r="AV70" i="3"/>
  <c r="AV69" i="3"/>
  <c r="AV67" i="3"/>
  <c r="AV65" i="3"/>
  <c r="AV64" i="3"/>
  <c r="AC64" i="3" s="1" a="1"/>
  <c r="AC64" i="3" s="1"/>
  <c r="AV25" i="3"/>
  <c r="AC25" i="3" s="1" a="1"/>
  <c r="AC25" i="3" s="1"/>
  <c r="AV7" i="3"/>
  <c r="AC7" i="3" s="1" a="1"/>
  <c r="AC7" i="3" s="1"/>
  <c r="AV66" i="3"/>
  <c r="AV60" i="3"/>
  <c r="AC60" i="3" s="1" a="1"/>
  <c r="AC60" i="3" s="1"/>
  <c r="AV58" i="3"/>
  <c r="AC58" i="3" s="1" a="1"/>
  <c r="AC58" i="3" s="1"/>
  <c r="AV36" i="3"/>
  <c r="AC36" i="3" s="1" a="1"/>
  <c r="AC36" i="3" s="1"/>
  <c r="AV68" i="3"/>
  <c r="AV59" i="3"/>
  <c r="AC59" i="3" s="1" a="1"/>
  <c r="AC59" i="3" s="1"/>
  <c r="AV53" i="3"/>
  <c r="AC53" i="3" s="1" a="1"/>
  <c r="AC53" i="3" s="1"/>
  <c r="AV15" i="3"/>
  <c r="AC15" i="3" s="1" a="1"/>
  <c r="AC15" i="3" s="1"/>
  <c r="AV63" i="3"/>
  <c r="AC63" i="3" s="1" a="1"/>
  <c r="AC63" i="3" s="1"/>
  <c r="AV62" i="3"/>
  <c r="AC62" i="3" s="1" a="1"/>
  <c r="AC62" i="3" s="1"/>
  <c r="AV61" i="3"/>
  <c r="AC61" i="3" s="1" a="1"/>
  <c r="AC61" i="3" s="1"/>
  <c r="AV57" i="3"/>
  <c r="AC57" i="3" s="1" a="1"/>
  <c r="AC57" i="3" s="1"/>
  <c r="AV56" i="3"/>
  <c r="AC56" i="3" s="1" a="1"/>
  <c r="AC56" i="3" s="1"/>
  <c r="AV55" i="3"/>
  <c r="AC55" i="3" s="1" a="1"/>
  <c r="AC55" i="3" s="1"/>
  <c r="AV54" i="3"/>
  <c r="AC54" i="3" s="1" a="1"/>
  <c r="AC54" i="3" s="1"/>
  <c r="AV48" i="3"/>
  <c r="AC48" i="3" s="1" a="1"/>
  <c r="AC48" i="3" s="1"/>
  <c r="AV9" i="3"/>
  <c r="AC9" i="3" s="1" a="1"/>
  <c r="AC9" i="3" s="1"/>
  <c r="AV8" i="3"/>
  <c r="AC8" i="3" s="1" a="1"/>
  <c r="AC8" i="3" s="1"/>
  <c r="AV52" i="3"/>
  <c r="AC52" i="3" s="1" a="1"/>
  <c r="AC52" i="3" s="1"/>
  <c r="AV51" i="3"/>
  <c r="AC51" i="3" s="1" a="1"/>
  <c r="AC51" i="3" s="1"/>
  <c r="AV50" i="3"/>
  <c r="AC50" i="3" s="1" a="1"/>
  <c r="AC50" i="3" s="1"/>
  <c r="AV49" i="3"/>
  <c r="AC49" i="3" s="1" a="1"/>
  <c r="AC49" i="3" s="1"/>
  <c r="AV31" i="3"/>
  <c r="AC31" i="3" s="1" a="1"/>
  <c r="AC31" i="3" s="1"/>
  <c r="AV4" i="3"/>
  <c r="AC4" i="3" s="1" a="1"/>
  <c r="AC4" i="3" s="1"/>
  <c r="AV46" i="3"/>
  <c r="AC46" i="3" s="1" a="1"/>
  <c r="AC46" i="3" s="1"/>
  <c r="AV45" i="3"/>
  <c r="AC45" i="3" s="1" a="1"/>
  <c r="AC45" i="3" s="1"/>
  <c r="AV44" i="3"/>
  <c r="AC44" i="3" s="1" a="1"/>
  <c r="AC44" i="3" s="1"/>
  <c r="AV43" i="3"/>
  <c r="AC43" i="3" s="1" a="1"/>
  <c r="AC43" i="3" s="1"/>
  <c r="AV26" i="3"/>
  <c r="AC26" i="3" s="1" a="1"/>
  <c r="AC26" i="3" s="1"/>
  <c r="AV41" i="3"/>
  <c r="AC41" i="3" s="1" a="1"/>
  <c r="AC41" i="3" s="1"/>
  <c r="AV40" i="3"/>
  <c r="AC40" i="3" s="1" a="1"/>
  <c r="AC40" i="3" s="1"/>
  <c r="AV39" i="3"/>
  <c r="AC39" i="3" s="1" a="1"/>
  <c r="AC39" i="3" s="1"/>
  <c r="AV38" i="3"/>
  <c r="AC38" i="3" s="1" a="1"/>
  <c r="AC38" i="3" s="1"/>
  <c r="AV37" i="3"/>
  <c r="AC37" i="3" s="1" a="1"/>
  <c r="AC37" i="3" s="1"/>
  <c r="AV20" i="3"/>
  <c r="AC20" i="3" s="1" a="1"/>
  <c r="AC20" i="3" s="1"/>
  <c r="AV35" i="3"/>
  <c r="AC35" i="3" s="1" a="1"/>
  <c r="AC35" i="3" s="1"/>
  <c r="AV34" i="3"/>
  <c r="AC34" i="3" s="1" a="1"/>
  <c r="AC34" i="3" s="1"/>
  <c r="AV33" i="3"/>
  <c r="AC33" i="3" s="1" a="1"/>
  <c r="AC33" i="3" s="1"/>
  <c r="AV32" i="3"/>
  <c r="AC32" i="3" s="1" a="1"/>
  <c r="AC32" i="3" s="1"/>
  <c r="AV5" i="3"/>
  <c r="AC5" i="3" s="1" a="1"/>
  <c r="AC5" i="3" s="1"/>
  <c r="AV30" i="3"/>
  <c r="AC30" i="3" s="1" a="1"/>
  <c r="AC30" i="3" s="1"/>
  <c r="AV29" i="3"/>
  <c r="AC29" i="3" s="1" a="1"/>
  <c r="AC29" i="3" s="1"/>
  <c r="AV28" i="3"/>
  <c r="AC28" i="3" s="1" a="1"/>
  <c r="AC28" i="3" s="1"/>
  <c r="AV27" i="3"/>
  <c r="AC27" i="3" s="1" a="1"/>
  <c r="AC27" i="3" s="1"/>
  <c r="AV24" i="3"/>
  <c r="AC24" i="3" s="1" a="1"/>
  <c r="AC24" i="3" s="1"/>
  <c r="AV23" i="3"/>
  <c r="AC23" i="3" s="1" a="1"/>
  <c r="AC23" i="3" s="1"/>
  <c r="AV22" i="3"/>
  <c r="AC22" i="3" s="1" a="1"/>
  <c r="AC22" i="3" s="1"/>
  <c r="AV21" i="3"/>
  <c r="AC21" i="3" s="1" a="1"/>
  <c r="AC21" i="3" s="1"/>
  <c r="AV19" i="3"/>
  <c r="AC19" i="3" s="1" a="1"/>
  <c r="AC19" i="3" s="1"/>
  <c r="AV18" i="3"/>
  <c r="AC18" i="3" s="1" a="1"/>
  <c r="AC18" i="3" s="1"/>
  <c r="AV17" i="3"/>
  <c r="AC17" i="3" s="1" a="1"/>
  <c r="AC17" i="3" s="1"/>
  <c r="AV16" i="3"/>
  <c r="AC16" i="3" s="1" a="1"/>
  <c r="AC16" i="3" s="1"/>
  <c r="AV14" i="3"/>
  <c r="AC14" i="3" s="1" a="1"/>
  <c r="AC14" i="3" s="1"/>
  <c r="AV13" i="3"/>
  <c r="AC13" i="3" s="1" a="1"/>
  <c r="AC13" i="3" s="1"/>
  <c r="AV12" i="3"/>
  <c r="AC12" i="3" s="1" a="1"/>
  <c r="AC12" i="3" s="1"/>
  <c r="AV11" i="3"/>
  <c r="AC11" i="3" s="1" a="1"/>
  <c r="AC11" i="3" s="1"/>
  <c r="AV10" i="3"/>
  <c r="AC10" i="3" s="1" a="1"/>
  <c r="AC10" i="3" s="1"/>
  <c r="AV3" i="3"/>
  <c r="AV47" i="3"/>
  <c r="AC47" i="3" s="1" a="1"/>
  <c r="AC47" i="3" s="1"/>
  <c r="AV6" i="3"/>
  <c r="AC6" i="3" s="1" a="1"/>
  <c r="AC6" i="3" s="1"/>
  <c r="D4" i="3" a="1"/>
  <c r="D4" i="3" s="1"/>
  <c r="C6" i="3" a="1"/>
  <c r="C6" i="3" s="1"/>
  <c r="C7" i="3" a="1"/>
  <c r="C7" i="3" s="1"/>
  <c r="C5" i="3" a="1"/>
  <c r="C5" i="3" s="1"/>
  <c r="C4" i="3" a="1"/>
  <c r="C4" i="3" s="1"/>
  <c r="I8" i="10" l="1" a="1"/>
  <c r="I8" i="10" s="1"/>
  <c r="I38" i="10" a="1"/>
  <c r="I38" i="10" s="1"/>
  <c r="I68" i="10" a="1"/>
  <c r="I68" i="10" s="1"/>
  <c r="I95" i="10" a="1"/>
  <c r="I95" i="10" s="1"/>
  <c r="I128" i="10" a="1"/>
  <c r="I128" i="10" s="1"/>
  <c r="I161" i="10" a="1"/>
  <c r="I161" i="10" s="1"/>
  <c r="I33" i="10" a="1"/>
  <c r="I33" i="10" s="1"/>
  <c r="I69" i="10" a="1"/>
  <c r="I69" i="10" s="1"/>
  <c r="I108" i="10" a="1"/>
  <c r="I108" i="10" s="1"/>
  <c r="I174" i="10" a="1"/>
  <c r="I174" i="10" s="1"/>
  <c r="I31" i="10" a="1"/>
  <c r="I31" i="10" s="1"/>
  <c r="I73" i="10" a="1"/>
  <c r="I73" i="10" s="1"/>
  <c r="I154" i="10" a="1"/>
  <c r="I154" i="10" s="1"/>
  <c r="I167" i="10" a="1"/>
  <c r="I167" i="10" s="1"/>
  <c r="I170" i="10" a="1"/>
  <c r="I170" i="10" s="1"/>
  <c r="I173" i="10" a="1"/>
  <c r="I173" i="10" s="1"/>
  <c r="I176" i="10" a="1"/>
  <c r="I176" i="10" s="1"/>
  <c r="I185" i="10" a="1"/>
  <c r="I185" i="10" s="1"/>
  <c r="I2" i="10" a="1"/>
  <c r="I2" i="10" s="1"/>
  <c r="I27" i="10" a="1"/>
  <c r="I27" i="10" s="1"/>
  <c r="I60" i="10" a="1"/>
  <c r="I60" i="10" s="1"/>
  <c r="I99" i="10" a="1"/>
  <c r="I99" i="10" s="1"/>
  <c r="I135" i="10" a="1"/>
  <c r="I135" i="10" s="1"/>
  <c r="I22" i="10" a="1"/>
  <c r="I22" i="10" s="1"/>
  <c r="I61" i="10" a="1"/>
  <c r="I61" i="10" s="1"/>
  <c r="I103" i="10" a="1"/>
  <c r="I103" i="10" s="1"/>
  <c r="I4" i="10" a="1"/>
  <c r="I4" i="10" s="1"/>
  <c r="I141" i="10" a="1"/>
  <c r="I141" i="10" s="1"/>
  <c r="I144" i="10" a="1"/>
  <c r="I144" i="10" s="1"/>
  <c r="I147" i="10" a="1"/>
  <c r="I147" i="10" s="1"/>
  <c r="I150" i="10" a="1"/>
  <c r="I150" i="10" s="1"/>
  <c r="I153" i="10" a="1"/>
  <c r="I153" i="10" s="1"/>
  <c r="I156" i="10" a="1"/>
  <c r="I156" i="10" s="1"/>
  <c r="I159" i="10" a="1"/>
  <c r="I159" i="10" s="1"/>
  <c r="I162" i="10" a="1"/>
  <c r="I162" i="10" s="1"/>
  <c r="I165" i="10" a="1"/>
  <c r="I165" i="10" s="1"/>
  <c r="I168" i="10" a="1"/>
  <c r="I168" i="10" s="1"/>
  <c r="I13" i="10" a="1"/>
  <c r="I13" i="10" s="1"/>
  <c r="I55" i="10" a="1"/>
  <c r="I55" i="10" s="1"/>
  <c r="I97" i="10" a="1"/>
  <c r="I97" i="10" s="1"/>
  <c r="I178" i="10" a="1"/>
  <c r="I178" i="10" s="1"/>
  <c r="I115" i="10" a="1"/>
  <c r="I115" i="10" s="1"/>
  <c r="I118" i="10" a="1"/>
  <c r="I118" i="10" s="1"/>
  <c r="I121" i="10" a="1"/>
  <c r="I121" i="10" s="1"/>
  <c r="I124" i="10" a="1"/>
  <c r="I124" i="10" s="1"/>
  <c r="I127" i="10" a="1"/>
  <c r="I127" i="10" s="1"/>
  <c r="I130" i="10" a="1"/>
  <c r="I130" i="10" s="1"/>
  <c r="I133" i="10" a="1"/>
  <c r="I133" i="10" s="1"/>
  <c r="I136" i="10" a="1"/>
  <c r="I136" i="10" s="1"/>
  <c r="I139" i="10" a="1"/>
  <c r="I139" i="10" s="1"/>
  <c r="I142" i="10" a="1"/>
  <c r="I142" i="10" s="1"/>
  <c r="I145" i="10" a="1"/>
  <c r="I145" i="10" s="1"/>
  <c r="I148" i="10" a="1"/>
  <c r="I148" i="10" s="1"/>
  <c r="I151" i="10" a="1"/>
  <c r="I151" i="10" s="1"/>
  <c r="I175" i="10" a="1"/>
  <c r="I175" i="10" s="1"/>
  <c r="I14" i="10" a="1"/>
  <c r="I14" i="10" s="1"/>
  <c r="I65" i="10" a="1"/>
  <c r="I65" i="10" s="1"/>
  <c r="I92" i="10" a="1"/>
  <c r="I92" i="10" s="1"/>
  <c r="I131" i="10" a="1"/>
  <c r="I131" i="10" s="1"/>
  <c r="I5" i="10" a="1"/>
  <c r="I5" i="10" s="1"/>
  <c r="I42" i="10" a="1"/>
  <c r="I42" i="10" s="1"/>
  <c r="I84" i="10" a="1"/>
  <c r="I84" i="10" s="1"/>
  <c r="I120" i="10" a="1"/>
  <c r="I120" i="10" s="1"/>
  <c r="I6" i="10" a="1"/>
  <c r="I6" i="10" s="1"/>
  <c r="I46" i="10" a="1"/>
  <c r="I46" i="10" s="1"/>
  <c r="I85" i="10" a="1"/>
  <c r="I85" i="10" s="1"/>
  <c r="I163" i="10" a="1"/>
  <c r="I163" i="10" s="1"/>
  <c r="I11" i="10" a="1"/>
  <c r="I11" i="10" s="1"/>
  <c r="I53" i="10" a="1"/>
  <c r="I53" i="10" s="1"/>
  <c r="I89" i="10" a="1"/>
  <c r="I89" i="10" s="1"/>
  <c r="I122" i="10" a="1"/>
  <c r="I122" i="10" s="1"/>
  <c r="I152" i="10" a="1"/>
  <c r="I152" i="10" s="1"/>
  <c r="I21" i="10" a="1"/>
  <c r="I21" i="10" s="1"/>
  <c r="I57" i="10" a="1"/>
  <c r="I57" i="10" s="1"/>
  <c r="I96" i="10" a="1"/>
  <c r="I96" i="10" s="1"/>
  <c r="I132" i="10" a="1"/>
  <c r="I132" i="10" s="1"/>
  <c r="I16" i="10" a="1"/>
  <c r="I16" i="10" s="1"/>
  <c r="I58" i="10" a="1"/>
  <c r="I58" i="10" s="1"/>
  <c r="I100" i="10" a="1"/>
  <c r="I100" i="10" s="1"/>
  <c r="I187" i="10" a="1"/>
  <c r="I187" i="10" s="1"/>
  <c r="I20" i="10" a="1"/>
  <c r="I20" i="10" s="1"/>
  <c r="I41" i="10" a="1"/>
  <c r="I41" i="10" s="1"/>
  <c r="I71" i="10" a="1"/>
  <c r="I71" i="10" s="1"/>
  <c r="I101" i="10" a="1"/>
  <c r="I101" i="10" s="1"/>
  <c r="I137" i="10" a="1"/>
  <c r="I137" i="10" s="1"/>
  <c r="I182" i="10" a="1"/>
  <c r="I182" i="10" s="1"/>
  <c r="I39" i="10" a="1"/>
  <c r="I39" i="10" s="1"/>
  <c r="I75" i="10" a="1"/>
  <c r="I75" i="10" s="1"/>
  <c r="I111" i="10" a="1"/>
  <c r="I111" i="10" s="1"/>
  <c r="I177" i="10" a="1"/>
  <c r="I177" i="10" s="1"/>
  <c r="I34" i="10" a="1"/>
  <c r="I34" i="10" s="1"/>
  <c r="I76" i="10" a="1"/>
  <c r="I76" i="10" s="1"/>
  <c r="I112" i="10" a="1"/>
  <c r="I112" i="10" s="1"/>
  <c r="I181" i="10" a="1"/>
  <c r="I181" i="10" s="1"/>
  <c r="I23" i="10" a="1"/>
  <c r="I23" i="10" s="1"/>
  <c r="I62" i="10" a="1"/>
  <c r="I62" i="10" s="1"/>
  <c r="I98" i="10" a="1"/>
  <c r="I98" i="10" s="1"/>
  <c r="I134" i="10" a="1"/>
  <c r="I134" i="10" s="1"/>
  <c r="I164" i="10" a="1"/>
  <c r="I164" i="10" s="1"/>
  <c r="I30" i="10" a="1"/>
  <c r="I30" i="10" s="1"/>
  <c r="I78" i="10" a="1"/>
  <c r="I78" i="10" s="1"/>
  <c r="I117" i="10" a="1"/>
  <c r="I117" i="10" s="1"/>
  <c r="I3" i="10" a="1"/>
  <c r="I3" i="10" s="1"/>
  <c r="I40" i="10" a="1"/>
  <c r="I40" i="10" s="1"/>
  <c r="I82" i="10" a="1"/>
  <c r="I82" i="10" s="1"/>
  <c r="I160" i="10" a="1"/>
  <c r="I160" i="10" s="1"/>
  <c r="I17" i="10" a="1"/>
  <c r="I17" i="10" s="1"/>
  <c r="I59" i="10" a="1"/>
  <c r="I59" i="10" s="1"/>
  <c r="I86" i="10" a="1"/>
  <c r="I86" i="10" s="1"/>
  <c r="I119" i="10" a="1"/>
  <c r="I119" i="10" s="1"/>
  <c r="I155" i="10" a="1"/>
  <c r="I155" i="10" s="1"/>
  <c r="I24" i="10" a="1"/>
  <c r="I24" i="10" s="1"/>
  <c r="I66" i="10" a="1"/>
  <c r="I66" i="10" s="1"/>
  <c r="I102" i="10" a="1"/>
  <c r="I102" i="10" s="1"/>
  <c r="I138" i="10" a="1"/>
  <c r="I138" i="10" s="1"/>
  <c r="I28" i="10" a="1"/>
  <c r="I28" i="10" s="1"/>
  <c r="I70" i="10" a="1"/>
  <c r="I70" i="10" s="1"/>
  <c r="I109" i="10" a="1"/>
  <c r="I109" i="10" s="1"/>
  <c r="I184" i="10" a="1"/>
  <c r="I184" i="10" s="1"/>
  <c r="I26" i="10" a="1"/>
  <c r="I26" i="10" s="1"/>
  <c r="I56" i="10" a="1"/>
  <c r="I56" i="10" s="1"/>
  <c r="I80" i="10" a="1"/>
  <c r="I80" i="10" s="1"/>
  <c r="I113" i="10" a="1"/>
  <c r="I113" i="10" s="1"/>
  <c r="I143" i="10" a="1"/>
  <c r="I143" i="10" s="1"/>
  <c r="I9" i="10" a="1"/>
  <c r="I9" i="10" s="1"/>
  <c r="I18" i="10" a="1"/>
  <c r="I18" i="10" s="1"/>
  <c r="I54" i="10" a="1"/>
  <c r="I54" i="10" s="1"/>
  <c r="I90" i="10" a="1"/>
  <c r="I90" i="10" s="1"/>
  <c r="I123" i="10" a="1"/>
  <c r="I123" i="10" s="1"/>
  <c r="I183" i="10" a="1"/>
  <c r="I183" i="10" s="1"/>
  <c r="I19" i="10" a="1"/>
  <c r="I19" i="10" s="1"/>
  <c r="I52" i="10" a="1"/>
  <c r="I52" i="10" s="1"/>
  <c r="I91" i="10" a="1"/>
  <c r="I91" i="10" s="1"/>
  <c r="I166" i="10" a="1"/>
  <c r="I166" i="10" s="1"/>
  <c r="I29" i="10" a="1"/>
  <c r="I29" i="10" s="1"/>
  <c r="I44" i="10" a="1"/>
  <c r="I44" i="10" s="1"/>
  <c r="I77" i="10" a="1"/>
  <c r="I77" i="10" s="1"/>
  <c r="I110" i="10" a="1"/>
  <c r="I110" i="10" s="1"/>
  <c r="I146" i="10" a="1"/>
  <c r="I146" i="10" s="1"/>
  <c r="I15" i="10" a="1"/>
  <c r="I15" i="10" s="1"/>
  <c r="I51" i="10" a="1"/>
  <c r="I51" i="10" s="1"/>
  <c r="I87" i="10" a="1"/>
  <c r="I87" i="10" s="1"/>
  <c r="I126" i="10" a="1"/>
  <c r="I126" i="10" s="1"/>
  <c r="I10" i="10" a="1"/>
  <c r="I10" i="10" s="1"/>
  <c r="I49" i="10" a="1"/>
  <c r="I49" i="10" s="1"/>
  <c r="I88" i="10" a="1"/>
  <c r="I88" i="10" s="1"/>
  <c r="I169" i="10" a="1"/>
  <c r="I169" i="10" s="1"/>
  <c r="I32" i="10" a="1"/>
  <c r="I32" i="10" s="1"/>
  <c r="I47" i="10" a="1"/>
  <c r="I47" i="10" s="1"/>
  <c r="I83" i="10" a="1"/>
  <c r="I83" i="10" s="1"/>
  <c r="I125" i="10" a="1"/>
  <c r="I125" i="10" s="1"/>
  <c r="I158" i="10" a="1"/>
  <c r="I158" i="10" s="1"/>
  <c r="I36" i="10" a="1"/>
  <c r="I36" i="10" s="1"/>
  <c r="I72" i="10" a="1"/>
  <c r="I72" i="10" s="1"/>
  <c r="I105" i="10" a="1"/>
  <c r="I105" i="10" s="1"/>
  <c r="I171" i="10" a="1"/>
  <c r="I171" i="10" s="1"/>
  <c r="I25" i="10" a="1"/>
  <c r="I25" i="10" s="1"/>
  <c r="I67" i="10" a="1"/>
  <c r="I67" i="10" s="1"/>
  <c r="I106" i="10" a="1"/>
  <c r="I106" i="10" s="1"/>
  <c r="I7" i="10" a="1"/>
  <c r="I7" i="10" s="1"/>
  <c r="I35" i="10" a="1"/>
  <c r="I35" i="10" s="1"/>
  <c r="I74" i="10" a="1"/>
  <c r="I74" i="10" s="1"/>
  <c r="I107" i="10" a="1"/>
  <c r="I107" i="10" s="1"/>
  <c r="I140" i="10" a="1"/>
  <c r="I140" i="10" s="1"/>
  <c r="I179" i="10" a="1"/>
  <c r="I179" i="10" s="1"/>
  <c r="I45" i="10" a="1"/>
  <c r="I45" i="10" s="1"/>
  <c r="I81" i="10" a="1"/>
  <c r="I81" i="10" s="1"/>
  <c r="I114" i="10" a="1"/>
  <c r="I114" i="10" s="1"/>
  <c r="I186" i="10" a="1"/>
  <c r="I186" i="10" s="1"/>
  <c r="I37" i="10" a="1"/>
  <c r="I37" i="10" s="1"/>
  <c r="I79" i="10" a="1"/>
  <c r="I79" i="10" s="1"/>
  <c r="I157" i="10" a="1"/>
  <c r="I157" i="10" s="1"/>
  <c r="I50" i="10" a="1"/>
  <c r="I50" i="10" s="1"/>
  <c r="I104" i="10" a="1"/>
  <c r="I104" i="10" s="1"/>
  <c r="I116" i="10" a="1"/>
  <c r="I116" i="10" s="1"/>
  <c r="I149" i="10" a="1"/>
  <c r="I149" i="10" s="1"/>
  <c r="I12" i="10" a="1"/>
  <c r="I12" i="10" s="1"/>
  <c r="I48" i="10" a="1"/>
  <c r="I48" i="10" s="1"/>
  <c r="I63" i="10" a="1"/>
  <c r="I63" i="10" s="1"/>
  <c r="I93" i="10" a="1"/>
  <c r="I93" i="10" s="1"/>
  <c r="I129" i="10" a="1"/>
  <c r="I129" i="10" s="1"/>
  <c r="I180" i="10" a="1"/>
  <c r="I180" i="10" s="1"/>
  <c r="I43" i="10" a="1"/>
  <c r="I43" i="10" s="1"/>
  <c r="I64" i="10" a="1"/>
  <c r="I64" i="10" s="1"/>
  <c r="I94" i="10" a="1"/>
  <c r="I94" i="10" s="1"/>
  <c r="I172" i="10" a="1"/>
  <c r="I172" i="10" s="1"/>
  <c r="AO24" i="3"/>
  <c r="AO63" i="3"/>
  <c r="AO26" i="3"/>
  <c r="AO39" i="3"/>
  <c r="AK64" i="3"/>
  <c r="AK26" i="3"/>
  <c r="AK62" i="3"/>
  <c r="D2" i="3" a="1"/>
  <c r="D2" i="3" s="1"/>
  <c r="AK9" i="3"/>
  <c r="AK47" i="3"/>
  <c r="AK29" i="3"/>
  <c r="AK52" i="3"/>
  <c r="AK50" i="3"/>
  <c r="AK48" i="3"/>
  <c r="AK44" i="3"/>
  <c r="AK40" i="3"/>
  <c r="AK37" i="3"/>
  <c r="AK17" i="3"/>
  <c r="AK14" i="3"/>
  <c r="AK16" i="3"/>
  <c r="AO17" i="3"/>
  <c r="AK41" i="3"/>
  <c r="AO60" i="3"/>
  <c r="AK60" i="3"/>
  <c r="AO7" i="3"/>
  <c r="AK7" i="3"/>
  <c r="AK23" i="3"/>
  <c r="AO23" i="3"/>
  <c r="AO33" i="3"/>
  <c r="AO32" i="3"/>
  <c r="AK36" i="3"/>
  <c r="AK51" i="3"/>
  <c r="AO49" i="3"/>
  <c r="AO52" i="3"/>
  <c r="AK57" i="3"/>
  <c r="AK13" i="3"/>
  <c r="AK15" i="3"/>
  <c r="AO15" i="3"/>
  <c r="AO9" i="3"/>
  <c r="AK12" i="3"/>
  <c r="AK45" i="3"/>
  <c r="AO45" i="3"/>
  <c r="AO62" i="3"/>
  <c r="AO64" i="3"/>
  <c r="AK33" i="3"/>
  <c r="AK63" i="3"/>
  <c r="AK19" i="3"/>
  <c r="AO19" i="3"/>
  <c r="AK20" i="3"/>
  <c r="AK25" i="3"/>
  <c r="AK24" i="3"/>
  <c r="AK27" i="3"/>
  <c r="AK22" i="3"/>
  <c r="AO29" i="3"/>
  <c r="AO34" i="3"/>
  <c r="AK34" i="3"/>
  <c r="AK30" i="3"/>
  <c r="AK32" i="3"/>
  <c r="AO31" i="3"/>
  <c r="AK31" i="3"/>
  <c r="AO40" i="3"/>
  <c r="AK43" i="3"/>
  <c r="AO43" i="3"/>
  <c r="AK39" i="3"/>
  <c r="AO41" i="3"/>
  <c r="AO36" i="3"/>
  <c r="AO44" i="3"/>
  <c r="AK38" i="3"/>
  <c r="AK61" i="3"/>
  <c r="AO42" i="3"/>
  <c r="AK42" i="3"/>
  <c r="AO51" i="3"/>
  <c r="AK46" i="3"/>
  <c r="AK49" i="3"/>
  <c r="AK5" i="3"/>
  <c r="AO46" i="3"/>
  <c r="AO48" i="3"/>
  <c r="AO57" i="3"/>
  <c r="AO12" i="3"/>
  <c r="AO47" i="3"/>
  <c r="AK56" i="3"/>
  <c r="AO56" i="3"/>
  <c r="AK54" i="3"/>
  <c r="AO54" i="3"/>
  <c r="AK55" i="3"/>
  <c r="AO16" i="3"/>
  <c r="AK3" i="3"/>
  <c r="AK6" i="3"/>
  <c r="AO6" i="3"/>
  <c r="AO13" i="3"/>
  <c r="AO4" i="3"/>
  <c r="AK4" i="3"/>
  <c r="AK59" i="3"/>
  <c r="AO59" i="3"/>
  <c r="AK10" i="3"/>
  <c r="AK8" i="3"/>
  <c r="AO14" i="3"/>
  <c r="AK11" i="3"/>
  <c r="AO11" i="3"/>
  <c r="E94" i="3"/>
  <c r="C88" i="3" l="1"/>
  <c r="C89" i="3"/>
  <c r="C93" i="3"/>
  <c r="E93" i="3" s="1"/>
  <c r="C91" i="3"/>
  <c r="E91" i="3" s="1"/>
  <c r="C90" i="3"/>
  <c r="C92" i="3"/>
  <c r="E92" i="3" s="1"/>
  <c r="AN3" i="3"/>
  <c r="AM3" i="3"/>
  <c r="AL3" i="3"/>
  <c r="AO3" i="3" l="1"/>
  <c r="E90" i="3"/>
  <c r="C86" i="3" l="1"/>
  <c r="C87" i="3"/>
  <c r="E88" i="3"/>
  <c r="E89" i="3"/>
  <c r="E86" i="3" l="1"/>
  <c r="E87" i="3"/>
  <c r="AC3" i="3" l="1" a="1"/>
  <c r="AC3" i="3" s="1"/>
  <c r="B18" i="3" l="1" a="1"/>
  <c r="B18" i="3" l="1"/>
  <c r="AS45" i="3" l="1" a="1"/>
  <c r="AS45" i="3" s="1"/>
  <c r="AS64" i="3" a="1"/>
  <c r="AS64" i="3" s="1"/>
  <c r="AR45" i="3" a="1"/>
  <c r="AR45" i="3" s="1"/>
  <c r="AR64" i="3" a="1"/>
  <c r="AR64" i="3" s="1"/>
  <c r="AS35" i="3" a="1"/>
  <c r="AS35" i="3" s="1"/>
  <c r="AS63" i="3" a="1"/>
  <c r="AS63" i="3" s="1"/>
  <c r="AR35" i="3" a="1"/>
  <c r="AR35" i="3" s="1"/>
  <c r="AR63" i="3" a="1"/>
  <c r="AR63" i="3" s="1"/>
  <c r="AS62" i="3" a="1"/>
  <c r="AS62" i="3" s="1"/>
  <c r="AR28" i="3" a="1"/>
  <c r="AR28" i="3" s="1"/>
  <c r="AS28" i="3" a="1"/>
  <c r="AS28" i="3" s="1"/>
  <c r="AR62" i="3" a="1"/>
  <c r="AR62" i="3" s="1"/>
  <c r="AR21" i="3" a="1"/>
  <c r="AR21" i="3" s="1"/>
  <c r="AS61" i="3" a="1"/>
  <c r="AS61" i="3" s="1"/>
  <c r="AS21" i="3" a="1"/>
  <c r="AS21" i="3" s="1"/>
  <c r="AR61" i="3" a="1"/>
  <c r="AR61" i="3" s="1"/>
  <c r="AS60" i="3" a="1"/>
  <c r="AS60" i="3" s="1"/>
  <c r="AR18" i="3" a="1"/>
  <c r="AR18" i="3" s="1"/>
  <c r="AR60" i="3" a="1"/>
  <c r="AR60" i="3" s="1"/>
  <c r="AS18" i="3" a="1"/>
  <c r="AS18" i="3" s="1"/>
  <c r="AR58" i="3" a="1"/>
  <c r="AR58" i="3" s="1"/>
  <c r="AR59" i="3" a="1"/>
  <c r="AR59" i="3" s="1"/>
  <c r="AS58" i="3" a="1"/>
  <c r="AS58" i="3" s="1"/>
  <c r="AS59" i="3" a="1"/>
  <c r="AS59" i="3" s="1"/>
  <c r="AR54" i="3" a="1"/>
  <c r="AR54" i="3" s="1"/>
  <c r="AR55" i="3" a="1"/>
  <c r="AR55" i="3" s="1"/>
  <c r="AR56" i="3" a="1"/>
  <c r="AR56" i="3" s="1"/>
  <c r="AS56" i="3" a="1"/>
  <c r="AS56" i="3" s="1"/>
  <c r="AS55" i="3" a="1"/>
  <c r="AS55" i="3" s="1"/>
  <c r="AS54" i="3" a="1"/>
  <c r="AS54" i="3" s="1"/>
  <c r="AS57" i="3" a="1"/>
  <c r="AS57" i="3" s="1"/>
  <c r="AR57" i="3" a="1"/>
  <c r="AR5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<sst xmlns="http://schemas.openxmlformats.org/spreadsheetml/2006/main" count="2521" uniqueCount="192">
  <si>
    <t>produto_demanda</t>
  </si>
  <si>
    <t>massa_kt</t>
  </si>
  <si>
    <t>grupo_consumivel</t>
  </si>
  <si>
    <t>consumivel</t>
  </si>
  <si>
    <t>consumo_especifico</t>
  </si>
  <si>
    <t>unidade_consumo</t>
  </si>
  <si>
    <t>tecnologia</t>
  </si>
  <si>
    <t>escopo</t>
  </si>
  <si>
    <t>fator_emissao</t>
  </si>
  <si>
    <t>AF70</t>
  </si>
  <si>
    <t>PÁTIO</t>
  </si>
  <si>
    <t>SCOPE 1</t>
  </si>
  <si>
    <t>TRANSPORTE</t>
  </si>
  <si>
    <t>PORTO</t>
  </si>
  <si>
    <t>ELECTRICITY</t>
  </si>
  <si>
    <t>MWH</t>
  </si>
  <si>
    <t>SCOPE 3</t>
  </si>
  <si>
    <t>kgCO2e/t</t>
  </si>
  <si>
    <t>LAND TRANSPORTATION</t>
  </si>
  <si>
    <t>DIESEL S10 (BRASIL)</t>
  </si>
  <si>
    <t>L</t>
  </si>
  <si>
    <t>DIESEL-B10</t>
  </si>
  <si>
    <t>DIESEL-B12</t>
  </si>
  <si>
    <t>DIESEL-B13</t>
  </si>
  <si>
    <t>MARINE TRANSPORTATION</t>
  </si>
  <si>
    <t>MARINE DIESEL A2/B2</t>
  </si>
  <si>
    <t>ELECTRICITY SERRA LESTE AND EFC</t>
  </si>
  <si>
    <t>SCOPE 2</t>
  </si>
  <si>
    <t>WASTE AND EFFLUENTS</t>
  </si>
  <si>
    <t>WASTE TREATMENT</t>
  </si>
  <si>
    <t>EFFLUENTS</t>
  </si>
  <si>
    <t>TCO2E</t>
  </si>
  <si>
    <t>USINA DE PELOTIZAÇÃO</t>
  </si>
  <si>
    <t>INPUTS</t>
  </si>
  <si>
    <t>ANTHRACITE</t>
  </si>
  <si>
    <t>ANTHRACITE - SÃO LUIS</t>
  </si>
  <si>
    <t>KG</t>
  </si>
  <si>
    <t>BENTONITE</t>
  </si>
  <si>
    <t>BENTONITE - SÃO LUIS</t>
  </si>
  <si>
    <t>CALCITIC LIMESTONE</t>
  </si>
  <si>
    <t>CALCITIC LIMESTONE - SÃO LUIS</t>
  </si>
  <si>
    <t>CHARCOAL</t>
  </si>
  <si>
    <t>FUEL OIL 1A</t>
  </si>
  <si>
    <t>GLYCERIN</t>
  </si>
  <si>
    <t>NATURAL GAS</t>
  </si>
  <si>
    <t>NM3</t>
  </si>
  <si>
    <t>M³</t>
  </si>
  <si>
    <t>GASOLINE</t>
  </si>
  <si>
    <t>WASTE GENERATION - SCOPE 1</t>
  </si>
  <si>
    <t>FEED</t>
  </si>
  <si>
    <t>MINA</t>
  </si>
  <si>
    <t>ROM</t>
  </si>
  <si>
    <t>EXPLOSIVE</t>
  </si>
  <si>
    <t>ANFO</t>
  </si>
  <si>
    <t>IBENITE</t>
  </si>
  <si>
    <t>PUMPED EMULSION</t>
  </si>
  <si>
    <t>FLOCCULANT</t>
  </si>
  <si>
    <t>REFRIGERANT FLUID</t>
  </si>
  <si>
    <t>HFC-134A/R-134A</t>
  </si>
  <si>
    <t>HFC-134A OU R-134A</t>
  </si>
  <si>
    <t>R-404A</t>
  </si>
  <si>
    <t>R-407C</t>
  </si>
  <si>
    <t>R-410A</t>
  </si>
  <si>
    <t>SUPPRESSION</t>
  </si>
  <si>
    <t>VEGETATION SUPRESSION</t>
  </si>
  <si>
    <t>SUPRESSÃO</t>
  </si>
  <si>
    <t>USINA DE BENEFICIAMENTO</t>
  </si>
  <si>
    <t>Total Geral</t>
  </si>
  <si>
    <t>etapa</t>
  </si>
  <si>
    <t>produto</t>
  </si>
  <si>
    <t>macroprocesso</t>
  </si>
  <si>
    <t>massa</t>
  </si>
  <si>
    <t>FERROVIA</t>
  </si>
  <si>
    <t>EMBARQUE</t>
  </si>
  <si>
    <t>Massa Demanda</t>
  </si>
  <si>
    <t>kt</t>
  </si>
  <si>
    <t>unid</t>
  </si>
  <si>
    <t>fe_escopo_1</t>
  </si>
  <si>
    <t>fe_escopo_2</t>
  </si>
  <si>
    <t>fe_escopo_3</t>
  </si>
  <si>
    <t>emissao_e1</t>
  </si>
  <si>
    <t>emissao_e2</t>
  </si>
  <si>
    <t>emissao_e3</t>
  </si>
  <si>
    <t>emissao_total</t>
  </si>
  <si>
    <t>kgCO2e</t>
  </si>
  <si>
    <t>Fator de Emissao</t>
  </si>
  <si>
    <t>kgCO2e_unid</t>
  </si>
  <si>
    <t>BAU</t>
  </si>
  <si>
    <t>dec_perc</t>
  </si>
  <si>
    <t>Total</t>
  </si>
  <si>
    <t>Emissao</t>
  </si>
  <si>
    <t>unid_intens</t>
  </si>
  <si>
    <t>Escopo 1</t>
  </si>
  <si>
    <t>Escopo 2</t>
  </si>
  <si>
    <t>Escopo 3</t>
  </si>
  <si>
    <t>unid_emi</t>
  </si>
  <si>
    <t>Emissões BAU</t>
  </si>
  <si>
    <t>sens_total</t>
  </si>
  <si>
    <t>Fator Massa</t>
  </si>
  <si>
    <t>Parametrização</t>
  </si>
  <si>
    <t>sens_esc_1</t>
  </si>
  <si>
    <t>sens_esc_2</t>
  </si>
  <si>
    <t>sens_esc_3</t>
  </si>
  <si>
    <t>Sensibilidade [1% Consumo =&gt; Emissão (kgCO2e)]</t>
  </si>
  <si>
    <t>Emissões</t>
  </si>
  <si>
    <t>consumo_calc</t>
  </si>
  <si>
    <t>GAS</t>
  </si>
  <si>
    <t>restricao</t>
  </si>
  <si>
    <t>Otimização</t>
  </si>
  <si>
    <t>fe_total</t>
  </si>
  <si>
    <t>LI</t>
  </si>
  <si>
    <t>LS</t>
  </si>
  <si>
    <t>proto</t>
  </si>
  <si>
    <t>preço</t>
  </si>
  <si>
    <t>unidade</t>
  </si>
  <si>
    <t>USD/unid</t>
  </si>
  <si>
    <t>Pegada</t>
  </si>
  <si>
    <t>limite inferior</t>
  </si>
  <si>
    <t>limite superior</t>
  </si>
  <si>
    <t>MINA_STD</t>
  </si>
  <si>
    <t>PORTO_STD</t>
  </si>
  <si>
    <t>BENEF_STD</t>
  </si>
  <si>
    <t>PELOT_STD</t>
  </si>
  <si>
    <t>FER_STD</t>
  </si>
  <si>
    <t>PATIO_STD</t>
  </si>
  <si>
    <t>TRANSP_STD</t>
  </si>
  <si>
    <t>EMB_STD</t>
  </si>
  <si>
    <t>BIOM</t>
  </si>
  <si>
    <t>DIESEL-B30</t>
  </si>
  <si>
    <t>ETHANOL</t>
  </si>
  <si>
    <t>BIOMETHANE</t>
  </si>
  <si>
    <t>AMMONIUM NITRATE</t>
  </si>
  <si>
    <t>DINAMITE IBEGEL 3X24"</t>
  </si>
  <si>
    <t>REFRIGERANT FLUIDS</t>
  </si>
  <si>
    <t>SF6</t>
  </si>
  <si>
    <t>WASTE GENERATION - SCOPE 3</t>
  </si>
  <si>
    <t>FOSSIL FUELS IN LAND</t>
  </si>
  <si>
    <t>l</t>
  </si>
  <si>
    <t>ETAM</t>
  </si>
  <si>
    <t>ETAF</t>
  </si>
  <si>
    <t>B30</t>
  </si>
  <si>
    <t>ETA</t>
  </si>
  <si>
    <t>CF</t>
  </si>
  <si>
    <t>CF2</t>
  </si>
  <si>
    <t>aplicação</t>
  </si>
  <si>
    <t>TRANSP LEVE</t>
  </si>
  <si>
    <t>TRANSP OPER</t>
  </si>
  <si>
    <t>ELETRICIDADE</t>
  </si>
  <si>
    <t>EXPLOSIVO</t>
  </si>
  <si>
    <t>PROCESSO</t>
  </si>
  <si>
    <t>SUPPRESSION - SCOPE 3</t>
  </si>
  <si>
    <t>SUPPRESSION - SCOPE 1</t>
  </si>
  <si>
    <t>FLUIDO REFRIG</t>
  </si>
  <si>
    <t>REJEITO</t>
  </si>
  <si>
    <t>EFLUENTES</t>
  </si>
  <si>
    <t>RESÍDUOS</t>
  </si>
  <si>
    <t>OPER MAR</t>
  </si>
  <si>
    <t>AGLOMERANTE</t>
  </si>
  <si>
    <t>FLUXANTE</t>
  </si>
  <si>
    <t>COMB PRODUTO</t>
  </si>
  <si>
    <t>COMB PROCESSO</t>
  </si>
  <si>
    <t>INSUMO</t>
  </si>
  <si>
    <t>ESCOPO 1</t>
  </si>
  <si>
    <t>consumivel orig</t>
  </si>
  <si>
    <t>DIESEL</t>
  </si>
  <si>
    <t>HFC</t>
  </si>
  <si>
    <t>WASTE</t>
  </si>
  <si>
    <t>CALCITIC</t>
  </si>
  <si>
    <t>R-404</t>
  </si>
  <si>
    <t>PUMPE</t>
  </si>
  <si>
    <t>R-407</t>
  </si>
  <si>
    <t>R-410</t>
  </si>
  <si>
    <t>DIESEL S10</t>
  </si>
  <si>
    <t>DIESEL MARITIMO</t>
  </si>
  <si>
    <t>BIOMETANO</t>
  </si>
  <si>
    <t>GAS NATURAL</t>
  </si>
  <si>
    <t>ETANOL</t>
  </si>
  <si>
    <t>GASOLINA</t>
  </si>
  <si>
    <t>OLEO COMBUSTIVEL</t>
  </si>
  <si>
    <t>CARVAO</t>
  </si>
  <si>
    <t>ANTRACITO</t>
  </si>
  <si>
    <t>ESCOPO 2</t>
  </si>
  <si>
    <t>ESCOPO 3</t>
  </si>
  <si>
    <t>emissao</t>
  </si>
  <si>
    <t>cenario 1</t>
  </si>
  <si>
    <t>cenario 2</t>
  </si>
  <si>
    <t>cenario 3</t>
  </si>
  <si>
    <t>cenario 4</t>
  </si>
  <si>
    <t>cenario 5</t>
  </si>
  <si>
    <t>BIODIESEL E ETANOL</t>
  </si>
  <si>
    <t>COMBINADO</t>
  </si>
  <si>
    <t>IN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</si>
</sst>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* #,##0.00000000_-;\-* #,##0.00000000_-;_-* &quot;-&quot;??_-;_-@_-"/>
    <numFmt numFmtId="166" formatCode="_-* #,##0.000000_-;\-* #,##0.000000_-;_-* &quot;-&quot;??_-;_-@_-"/>
    <numFmt numFmtId="167" formatCode="_-* #,##0.0000_-;\-* #,##0.0000_-;_-* &quot;-&quot;??_-;_-@_-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EE000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166" fontId="0" fillId="0" borderId="0" xfId="1" applyNumberFormat="1" applyFont="1" applyAlignment="1">
      <alignment vertical="center"/>
    </xf>
    <xf numFmtId="165" fontId="0" fillId="0" borderId="0" xfId="1" applyNumberFormat="1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 applyFill="1" applyBorder="1" applyAlignment="1">
      <alignment horizontal="center" vertical="center"/>
    </xf>
    <xf numFmtId="43" fontId="0" fillId="0" borderId="0" xfId="1" applyFont="1" applyFill="1" applyBorder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4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vertical="center"/>
    </xf>
    <xf numFmtId="167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vertical="center"/>
    </xf>
    <xf numFmtId="43" fontId="0" fillId="0" borderId="0" xfId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166" fontId="7" fillId="0" borderId="0" xfId="1" applyNumberFormat="1" applyFont="1" applyAlignment="1">
      <alignment horizontal="center"/>
    </xf>
    <xf numFmtId="43" fontId="7" fillId="0" borderId="0" xfId="1" applyFont="1" applyAlignment="1">
      <alignment horizontal="center" vertical="center"/>
    </xf>
    <xf numFmtId="166" fontId="7" fillId="0" borderId="0" xfId="1" applyNumberFormat="1" applyFont="1" applyAlignment="1">
      <alignment vertical="center"/>
    </xf>
    <xf numFmtId="165" fontId="7" fillId="0" borderId="0" xfId="1" applyNumberFormat="1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43" fontId="8" fillId="4" borderId="0" xfId="1" applyFont="1" applyFill="1" applyAlignment="1">
      <alignment vertical="center"/>
    </xf>
    <xf numFmtId="43" fontId="8" fillId="4" borderId="0" xfId="1" applyFont="1" applyFill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166" fontId="0" fillId="5" borderId="0" xfId="1" applyNumberFormat="1" applyFont="1" applyFill="1" applyAlignment="1">
      <alignment vertical="center"/>
    </xf>
    <xf numFmtId="43" fontId="0" fillId="5" borderId="0" xfId="1" applyFont="1" applyFill="1" applyAlignment="1">
      <alignment vertical="center"/>
    </xf>
    <xf numFmtId="9" fontId="10" fillId="0" borderId="0" xfId="1" applyNumberFormat="1" applyFont="1" applyAlignment="1">
      <alignment horizontal="center" vertical="center"/>
    </xf>
    <xf numFmtId="165" fontId="11" fillId="0" borderId="0" xfId="1" applyNumberFormat="1" applyFont="1" applyAlignment="1">
      <alignment horizontal="center" vertical="center"/>
    </xf>
    <xf numFmtId="9" fontId="7" fillId="0" borderId="0" xfId="3" applyFont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/>
    </xf>
    <xf numFmtId="43" fontId="3" fillId="5" borderId="2" xfId="1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43" fontId="7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43" fontId="3" fillId="6" borderId="2" xfId="1" applyFont="1" applyFill="1" applyBorder="1" applyAlignment="1">
      <alignment horizontal="center" vertical="center"/>
    </xf>
    <xf numFmtId="166" fontId="4" fillId="0" borderId="0" xfId="3" applyNumberFormat="1" applyFont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12" fillId="0" borderId="0" xfId="1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9" fontId="0" fillId="0" borderId="0" xfId="3" applyFont="1" applyAlignment="1">
      <alignment horizontal="center" vertical="center"/>
    </xf>
    <xf numFmtId="0" fontId="7" fillId="0" borderId="0" xfId="0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3" fontId="0" fillId="0" borderId="0" xfId="1" applyFont="1" applyBorder="1" applyAlignment="1">
      <alignment horizontal="right" vertical="center"/>
    </xf>
    <xf numFmtId="43" fontId="3" fillId="0" borderId="0" xfId="1" applyFont="1" applyAlignment="1">
      <alignment horizontal="center"/>
    </xf>
    <xf numFmtId="0" fontId="3" fillId="5" borderId="0" xfId="0" applyFont="1" applyFill="1" applyAlignment="1">
      <alignment vertical="center"/>
    </xf>
    <xf numFmtId="43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2" borderId="3" xfId="0" applyFill="1" applyBorder="1" applyAlignment="1">
      <alignment vertical="center"/>
    </xf>
    <xf numFmtId="9" fontId="0" fillId="2" borderId="3" xfId="3" applyFont="1" applyFill="1" applyBorder="1" applyAlignment="1">
      <alignment horizontal="center" vertical="center"/>
    </xf>
    <xf numFmtId="9" fontId="0" fillId="2" borderId="3" xfId="3" applyFont="1" applyFill="1" applyBorder="1" applyAlignment="1">
      <alignment horizontal="center"/>
    </xf>
    <xf numFmtId="166" fontId="7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0" xfId="0" applyNumberFormat="1"/>
    <xf numFmtId="0" fontId="3" fillId="0" borderId="0" xfId="0" applyFont="1" applyAlignment="1">
      <alignment horizontal="right" vertical="center"/>
    </xf>
    <xf numFmtId="166" fontId="4" fillId="0" borderId="0" xfId="1" applyNumberFormat="1" applyFont="1" applyAlignment="1">
      <alignment vertical="center"/>
    </xf>
    <xf numFmtId="166" fontId="10" fillId="0" borderId="0" xfId="1" applyNumberFormat="1" applyFont="1" applyAlignment="1">
      <alignment vertical="center"/>
    </xf>
    <xf numFmtId="43" fontId="0" fillId="0" borderId="0" xfId="1" applyFont="1" applyAlignment="1">
      <alignment horizontal="center"/>
    </xf>
    <xf numFmtId="43" fontId="0" fillId="0" borderId="0" xfId="1" applyFont="1"/>
  </cellXfs>
  <cellStyles count="8">
    <cellStyle name="Comma" xfId="1" builtinId="3"/>
    <cellStyle name="Normal" xfId="0" builtinId="0"/>
    <cellStyle name="Normal 2" xfId="2" xr:uid="{AFA7BC75-D66C-49AB-81BE-5A9503909B10}"/>
    <cellStyle name="Normal 3" xfId="6" xr:uid="{CDD59E2A-9EB5-4C42-A283-31DEDA206176}"/>
    <cellStyle name="Percent" xfId="3" builtinId="5"/>
    <cellStyle name="Porcentagem 3" xfId="7" xr:uid="{9953985C-49B8-45CD-9D53-75BC6AB926E7}"/>
    <cellStyle name="Vírgula 2" xfId="5" xr:uid="{F4F556C7-0CCA-414D-9952-989C9BDC28F1}"/>
    <cellStyle name="Vírgula 3" xfId="4" xr:uid="{A7FF65D9-A055-40DD-9F06-17855E813EF7}"/>
  </cellStyles>
  <dxfs count="61">
    <dxf>
      <font>
        <b/>
        <i val="0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-* #,##0.000000_-;\-* #,##0.000000_-;_-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-* #,##0.000000_-;\-* #,##0.000000_-;_-* &quot;-&quot;??_-;_-@_-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numFmt numFmtId="166" formatCode="_-* #,##0.000000_-;\-* #,##0.0000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66" formatCode="_-* #,##0.000000_-;\-* #,##0.000000_-;_-* &quot;-&quot;??_-;_-@_-"/>
      <alignment vertical="center" textRotation="0" wrapText="0" indent="0" justifyLastLine="0" shrinkToFit="0" readingOrder="0"/>
    </dxf>
    <dxf>
      <numFmt numFmtId="166" formatCode="_-* #,##0.000000_-;\-* #,##0.000000_-;_-* &quot;-&quot;??_-;_-@_-"/>
      <alignment vertical="center" textRotation="0" wrapText="0" indent="0" justifyLastLine="0" shrinkToFit="0" readingOrder="0"/>
    </dxf>
    <dxf>
      <numFmt numFmtId="166" formatCode="_-* #,##0.000000_-;\-* #,##0.000000_-;_-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EE0000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numFmt numFmtId="165" formatCode="_-* #,##0.00000000_-;\-* #,##0.00000000_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numFmt numFmtId="166" formatCode="_-* #,##0.000000_-;\-* #,##0.000000_-;_-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10" Type="http://schemas.microsoft.com/office/2022/11/relationships/FeaturePropertyBag" Target="featurePropertyBag/featurePropertyBag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Relationship Id="rId14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pessotti" refreshedDate="45803.477713888889" createdVersion="8" refreshedVersion="8" minRefreshableVersion="3" recordCount="62" xr:uid="{213496CA-563D-46F2-9918-C1E1556299DB}">
  <cacheSource type="worksheet">
    <worksheetSource name="principal"/>
  </cacheSource>
  <cacheFields count="33">
    <cacheField name="produto_demanda" numFmtId="0">
      <sharedItems/>
    </cacheField>
    <cacheField name="macroprocesso" numFmtId="0">
      <sharedItems count="8">
        <s v="MINA"/>
        <s v="USINA DE BENEFICIAMENTO"/>
        <s v="FERROVIA"/>
        <s v="PÁTIO"/>
        <s v="USINA DE PELOTIZAÇÃO"/>
        <s v="PORTO"/>
        <s v="TRANSPORTE"/>
        <s v="EMBARQUE"/>
      </sharedItems>
    </cacheField>
    <cacheField name="unidade" numFmtId="0">
      <sharedItems count="8">
        <s v="MINA_STD"/>
        <s v="BENEF_STD"/>
        <s v="FER_STD"/>
        <s v="PATIO_STD"/>
        <s v="PELOT_STD"/>
        <s v="PORTO_STD"/>
        <s v="TRANSP_STD"/>
        <s v="EMB_STD"/>
      </sharedItems>
    </cacheField>
    <cacheField name="etapa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proto" numFmtId="0">
      <sharedItems/>
    </cacheField>
    <cacheField name="massa_kt" numFmtId="43">
      <sharedItems containsSemiMixedTypes="0" containsString="0" containsNumber="1" minValue="3102.0970000000002" maxValue="3455.0843085184442"/>
    </cacheField>
    <cacheField name="tecnologia" numFmtId="43">
      <sharedItems count="6">
        <s v="BAU"/>
        <s v="BIOM"/>
        <s v="GAS"/>
        <s v="B30"/>
        <s v="ETAM"/>
        <s v="ETAF"/>
      </sharedItems>
    </cacheField>
    <cacheField name="aplicação" numFmtId="43">
      <sharedItems count="16">
        <s v="EXPLOSIVO"/>
        <s v="TRANSP LEVE"/>
        <s v="TRANSP OPER"/>
        <s v="ELETRICIDADE"/>
        <s v="PROCESSO"/>
        <s v="FLUIDO REFRIG"/>
        <s v="SUPRESSÃO"/>
        <s v="REJEITO"/>
        <s v="EFLUENTES"/>
        <s v="RESÍDUOS"/>
        <s v="OPER MAR"/>
        <s v="COMB PRODUTO"/>
        <s v="AGLOMERANTE"/>
        <s v="FLUXANTE"/>
        <s v="COMB PROCESSO"/>
        <s v="INSUMO"/>
      </sharedItems>
    </cacheField>
    <cacheField name="consumivel" numFmtId="166">
      <sharedItems count="31">
        <s v="ANFO"/>
        <s v="DIESEL S10 (BRASIL)"/>
        <s v="DIESEL-B10"/>
        <s v="DIESEL-B12"/>
        <s v="DIESEL-B13"/>
        <s v="ELECTRICITY"/>
        <s v="FLOCCULANT"/>
        <s v="HFC-134A OU R-134A"/>
        <s v="IBENITE"/>
        <s v="PUMPED EMULSION"/>
        <s v="R-404A"/>
        <s v="R-407C"/>
        <s v="R-410A"/>
        <s v="SUPPRESSION - SCOPE 1"/>
        <s v="SUPPRESSION - SCOPE 3"/>
        <s v="WASTE GENERATION - SCOPE 3"/>
        <s v="EFFLUENTS"/>
        <s v="ELECTRICITY SERRA LESTE AND EFC"/>
        <s v="MARINE DIESEL A2/B2"/>
        <s v="ANTHRACITE - SÃO LUIS"/>
        <s v="BENTONITE - SÃO LUIS"/>
        <s v="CALCITIC LIMESTONE - SÃO LUIS"/>
        <s v="CHARCOAL"/>
        <s v="FUEL OIL 1A"/>
        <s v="GASOLINE"/>
        <s v="GLYCERIN"/>
        <s v="WASTE GENERATION - SCOPE 1"/>
        <s v="BIOMETHANE"/>
        <s v="NATURAL GAS"/>
        <s v="DIESEL-B30"/>
        <s v="ETHANOL"/>
      </sharedItems>
    </cacheField>
    <cacheField name="consumo_especifico" numFmtId="165">
      <sharedItems containsSemiMixedTypes="0" containsString="0" containsNumber="1" minValue="0" maxValue="38.321354869961397"/>
    </cacheField>
    <cacheField name="dec_perc" numFmtId="9">
      <sharedItems containsSemiMixedTypes="0" containsString="0" containsNumber="1" containsInteger="1" minValue="0" maxValue="1"/>
    </cacheField>
    <cacheField name="consumo_calc" numFmtId="165">
      <sharedItems containsSemiMixedTypes="0" containsString="0" containsNumber="1" minValue="0" maxValue="38.321354869961397"/>
    </cacheField>
    <cacheField name="unidade_consumo" numFmtId="0">
      <sharedItems/>
    </cacheField>
    <cacheField name="BAU" numFmtId="0">
      <sharedItems containsSemiMixedTypes="0" containsString="0" containsNumber="1" containsInteger="1" minValue="0" maxValue="1"/>
    </cacheField>
    <cacheField name="BIOM" numFmtId="0">
      <sharedItems containsString="0" containsBlank="1" containsNumber="1" containsInteger="1" minValue="1" maxValue="1"/>
    </cacheField>
    <cacheField name="GAS" numFmtId="0">
      <sharedItems containsString="0" containsBlank="1" containsNumber="1" containsInteger="1" minValue="1" maxValue="1"/>
    </cacheField>
    <cacheField name="B30" numFmtId="0">
      <sharedItems containsString="0" containsBlank="1" containsNumber="1" containsInteger="1" minValue="1" maxValue="1"/>
    </cacheField>
    <cacheField name="ETA" numFmtId="0">
      <sharedItems containsString="0" containsBlank="1" containsNumber="1" containsInteger="1" minValue="1" maxValue="1"/>
    </cacheField>
    <cacheField name="CF" numFmtId="0">
      <sharedItems containsNonDate="0" containsString="0" containsBlank="1"/>
    </cacheField>
    <cacheField name="CF2" numFmtId="0">
      <sharedItems containsNonDate="0" containsString="0" containsBlank="1"/>
    </cacheField>
    <cacheField name="restricao" numFmtId="9">
      <sharedItems containsSemiMixedTypes="0" containsString="0" containsNumber="1" containsInteger="1" minValue="0" maxValue="1"/>
    </cacheField>
    <cacheField name="fe_total" numFmtId="166">
      <sharedItems containsSemiMixedTypes="0" containsString="0" containsNumber="1" minValue="0.11899999999999999" maxValue="3936.6832999999997"/>
    </cacheField>
    <cacheField name="fe_escopo_1" numFmtId="166">
      <sharedItems containsSemiMixedTypes="0" containsString="0" containsNumber="1" minValue="0" maxValue="3921.6" count="21">
        <n v="0.17799999999999999"/>
        <n v="2.3500143206334498"/>
        <n v="2.38068707"/>
        <n v="2.3281044500000001"/>
        <n v="2.30181579"/>
        <n v="0"/>
        <n v="1300"/>
        <n v="0.16600000000000001"/>
        <n v="3921.6"/>
        <n v="1773.85"/>
        <n v="2087.5"/>
        <n v="1000"/>
        <n v="2.5573554565416701"/>
        <n v="0.439"/>
        <n v="3.2782691759999998"/>
        <n v="3.18607472131667"/>
        <n v="2"/>
        <n v="2.7094546250000002"/>
        <n v="2.0349544958158998"/>
        <n v="2.4759672232414598"/>
        <n v="1.78E-2"/>
      </sharedItems>
    </cacheField>
    <cacheField name="fe_escopo_2" numFmtId="166">
      <sharedItems containsSemiMixedTypes="0" containsString="0" containsNumber="1" minValue="0" maxValue="60.671999999999997"/>
    </cacheField>
    <cacheField name="fe_escopo_3" numFmtId="166">
      <sharedItems containsSemiMixedTypes="0" containsString="0" containsNumber="1" minValue="0" maxValue="1000"/>
    </cacheField>
    <cacheField name="emissao_e1" numFmtId="43">
      <sharedItems containsSemiMixedTypes="0" containsString="0" containsNumber="1" minValue="0" maxValue="105328.76376845385" count="26">
        <n v="47.744860773341792"/>
        <n v="367.2222490799407"/>
        <n v="0"/>
        <n v="1.2005596462956905"/>
        <n v="105.13166068349514"/>
        <n v="10.845987575015673"/>
        <n v="7.4480754738590864"/>
        <n v="3.7295595664427217"/>
        <n v="58.140055828532276"/>
        <n v="125.63503577958842"/>
        <n v="13.295834750836303"/>
        <n v="6888.277984922679"/>
        <n v="4598.2305699747703"/>
        <n v="1883.0109989545285"/>
        <n v="35.52064248465522"/>
        <n v="21.182859953122978"/>
        <n v="20.198803737109426"/>
        <n v="17.175095008174353"/>
        <n v="36.735619739684338"/>
        <n v="105328.76376845385"/>
        <n v="58087.767488220881"/>
        <n v="1192.23616113719"/>
        <n v="4.3087291250085729"/>
        <n v="0.46222834948491542"/>
        <n v="96266.910371377264"/>
        <n v="10335.350364509204"/>
      </sharedItems>
    </cacheField>
    <cacheField name="emissao_e2" numFmtId="43">
      <sharedItems containsSemiMixedTypes="0" containsString="0" containsNumber="1" minValue="0" maxValue="10.277083604088668" count="2">
        <n v="0"/>
        <n v="10.277083604088668"/>
      </sharedItems>
    </cacheField>
    <cacheField name="emissao_e3" numFmtId="43">
      <sharedItems containsSemiMixedTypes="0" containsString="0" containsNumber="1" minValue="0" maxValue="13732.74250430599" count="39">
        <n v="1158.8214168799868"/>
        <n v="84.169527033441284"/>
        <n v="0"/>
        <n v="246.84599189718605"/>
        <n v="1.5584258937990212"/>
        <n v="1.3929539471516761E-2"/>
        <n v="2551.6635302498694"/>
        <n v="282.27401373998322"/>
        <n v="2.8646867807746522E-2"/>
        <n v="3.1712977877794347E-2"/>
        <n v="0.42009288818131779"/>
        <n v="1423.2338740222945"/>
        <n v="11.480336779858369"/>
        <n v="41.380068769898934"/>
        <n v="948.26189062990886"/>
        <n v="363.35163422420339"/>
        <n v="3.0474845282292962"/>
        <n v="1501.0452583640349"/>
        <n v="1091.8711134140131"/>
        <n v="466.15813338912028"/>
        <n v="7.9937270075974824"/>
        <n v="260.19673809009674"/>
        <n v="8.1415428540838484"/>
        <n v="4.6160203697966127"/>
        <n v="4.7962993569915318"/>
        <n v="4.2518658861985186"/>
        <n v="10.481920685097942"/>
        <n v="436.62317330082186"/>
        <n v="5.3195108110449061"/>
        <n v="5321.3080896024821"/>
        <n v="2273.5667250658375"/>
        <n v="10852.753278778762"/>
        <n v="302.07139874000086"/>
        <n v="7885.9879727433154"/>
        <n v="0.99109387333447196"/>
        <n v="1440.1670346862654"/>
        <n v="13732.74250430599"/>
        <n v="13335.748828531232"/>
        <n v="2307.6152769164819"/>
      </sharedItems>
    </cacheField>
    <cacheField name="emissao_total" numFmtId="43">
      <sharedItems containsSemiMixedTypes="0" containsString="0" containsNumber="1" minValue="0" maxValue="110650.07185805633"/>
    </cacheField>
    <cacheField name="sens_esc_1" numFmtId="167">
      <sharedItems containsSemiMixedTypes="0" containsString="0" containsNumber="1" minValue="0" maxValue="1700.4025461013603"/>
    </cacheField>
    <cacheField name="sens_esc_2" numFmtId="167">
      <sharedItems containsSemiMixedTypes="0" containsString="0" containsNumber="1" minValue="0" maxValue="0.1027708360408867"/>
    </cacheField>
    <cacheField name="sens_esc_3" numFmtId="167">
      <sharedItems containsSemiMixedTypes="0" containsString="0" containsNumber="1" minValue="0" maxValue="143.36356830930953"/>
    </cacheField>
    <cacheField name="sens_total" numFmtId="167">
      <sharedItems containsSemiMixedTypes="0" containsString="0" containsNumber="1" minValue="0" maxValue="1836.65571276917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s v="AF70"/>
    <x v="0"/>
    <x v="0"/>
    <x v="0"/>
    <s v="ROM"/>
    <n v="3243.0313830559739"/>
    <x v="0"/>
    <x v="0"/>
    <x v="0"/>
    <n v="8.2709515642632001E-2"/>
    <n v="1"/>
    <n v="8.2709515642632001E-2"/>
    <s v="KG"/>
    <n v="1"/>
    <m/>
    <m/>
    <m/>
    <m/>
    <m/>
    <m/>
    <n v="1"/>
    <n v="4.4982600000000001"/>
    <x v="0"/>
    <n v="0"/>
    <n v="4.3202600000000002"/>
    <x v="0"/>
    <x v="0"/>
    <x v="0"/>
    <n v="1206.5662776533286"/>
    <n v="0.47744860773341791"/>
    <n v="0"/>
    <n v="11.588214168799865"/>
    <n v="12.065662776533284"/>
  </r>
  <r>
    <s v="AF70"/>
    <x v="0"/>
    <x v="0"/>
    <x v="0"/>
    <s v="ROM"/>
    <n v="3243.0313830559739"/>
    <x v="0"/>
    <x v="1"/>
    <x v="1"/>
    <n v="4.81844965808483E-2"/>
    <n v="1"/>
    <n v="4.81844965808483E-2"/>
    <s v="L"/>
    <n v="1"/>
    <m/>
    <m/>
    <m/>
    <m/>
    <m/>
    <m/>
    <n v="1"/>
    <n v="2.8886516019667829"/>
    <x v="1"/>
    <n v="0"/>
    <n v="0.538637281333333"/>
    <x v="1"/>
    <x v="0"/>
    <x v="1"/>
    <n v="451.39177611338198"/>
    <n v="3.6722224907994074"/>
    <n v="0"/>
    <n v="0.84169527033441283"/>
    <n v="4.5139177611338202"/>
  </r>
  <r>
    <s v="AF70"/>
    <x v="0"/>
    <x v="0"/>
    <x v="0"/>
    <s v="ROM"/>
    <n v="3243.0313830559739"/>
    <x v="0"/>
    <x v="2"/>
    <x v="2"/>
    <n v="0.86502369558711201"/>
    <n v="0"/>
    <n v="0"/>
    <s v="L"/>
    <n v="1"/>
    <m/>
    <m/>
    <n v="1"/>
    <n v="1"/>
    <m/>
    <m/>
    <n v="1"/>
    <n v="2.89946971"/>
    <x v="2"/>
    <n v="0"/>
    <n v="0.51878263999999996"/>
    <x v="2"/>
    <x v="0"/>
    <x v="2"/>
    <n v="0"/>
    <n v="66.785390374433746"/>
    <n v="0"/>
    <n v="14.553404169948017"/>
    <n v="81.338794544381756"/>
  </r>
  <r>
    <s v="AF70"/>
    <x v="0"/>
    <x v="0"/>
    <x v="0"/>
    <s v="ROM"/>
    <n v="3243.0313830559739"/>
    <x v="0"/>
    <x v="2"/>
    <x v="3"/>
    <n v="0.53641952700159701"/>
    <n v="0"/>
    <n v="0"/>
    <s v="L"/>
    <n v="1"/>
    <m/>
    <m/>
    <n v="1"/>
    <n v="1"/>
    <m/>
    <m/>
    <n v="1"/>
    <n v="2.8809236180000002"/>
    <x v="3"/>
    <n v="0"/>
    <n v="0.55281916799999997"/>
    <x v="2"/>
    <x v="0"/>
    <x v="2"/>
    <n v="0"/>
    <n v="40.50029543229823"/>
    <n v="0"/>
    <n v="9.6169824445107288"/>
    <n v="50.117277876808956"/>
  </r>
  <r>
    <s v="AF70"/>
    <x v="0"/>
    <x v="0"/>
    <x v="0"/>
    <s v="ROM"/>
    <n v="3243.0313830559739"/>
    <x v="0"/>
    <x v="2"/>
    <x v="4"/>
    <n v="0.263706665683276"/>
    <n v="0"/>
    <n v="0"/>
    <s v="L"/>
    <n v="1"/>
    <m/>
    <m/>
    <n v="1"/>
    <n v="1"/>
    <m/>
    <m/>
    <n v="1"/>
    <n v="2.8716532219999999"/>
    <x v="4"/>
    <n v="0"/>
    <n v="0.56983743200000003"/>
    <x v="2"/>
    <x v="0"/>
    <x v="2"/>
    <n v="0"/>
    <n v="19.685335632203149"/>
    <n v="0"/>
    <n v="4.8733009624166055"/>
    <n v="24.558636594619756"/>
  </r>
  <r>
    <s v="AF70"/>
    <x v="0"/>
    <x v="0"/>
    <x v="0"/>
    <s v="ROM"/>
    <n v="3243.0313830559739"/>
    <x v="0"/>
    <x v="3"/>
    <x v="5"/>
    <n v="1.12298347090252E-3"/>
    <n v="1"/>
    <n v="1.12298347090252E-3"/>
    <s v="MWH"/>
    <n v="1"/>
    <m/>
    <m/>
    <m/>
    <m/>
    <m/>
    <m/>
    <n v="1"/>
    <n v="67.78"/>
    <x v="5"/>
    <n v="0"/>
    <n v="67.78"/>
    <x v="2"/>
    <x v="0"/>
    <x v="3"/>
    <n v="246.84599189718605"/>
    <n v="0"/>
    <n v="0"/>
    <n v="2.4684599189718606"/>
    <n v="2.4684599189718606"/>
  </r>
  <r>
    <s v="AF70"/>
    <x v="0"/>
    <x v="0"/>
    <x v="0"/>
    <s v="ROM"/>
    <n v="3243.0313830559739"/>
    <x v="0"/>
    <x v="4"/>
    <x v="6"/>
    <n v="5.4391176181678002E-4"/>
    <n v="1"/>
    <n v="5.4391176181678002E-4"/>
    <s v="KG"/>
    <n v="1"/>
    <m/>
    <m/>
    <m/>
    <m/>
    <m/>
    <m/>
    <n v="1"/>
    <n v="0.88349999999999995"/>
    <x v="5"/>
    <n v="0"/>
    <n v="0.88349999999999995"/>
    <x v="2"/>
    <x v="0"/>
    <x v="4"/>
    <n v="1.5584258937990212"/>
    <n v="0"/>
    <n v="0"/>
    <n v="1.5584258937990212E-2"/>
    <n v="1.5584258937990212E-2"/>
  </r>
  <r>
    <s v="AF70"/>
    <x v="0"/>
    <x v="0"/>
    <x v="0"/>
    <s v="ROM"/>
    <n v="3243.0313830559739"/>
    <x v="0"/>
    <x v="5"/>
    <x v="7"/>
    <n v="2.8476672321228498E-7"/>
    <n v="1"/>
    <n v="2.8476672321228498E-7"/>
    <s v="KG"/>
    <n v="1"/>
    <m/>
    <m/>
    <m/>
    <m/>
    <m/>
    <m/>
    <n v="1"/>
    <n v="1315.0833"/>
    <x v="6"/>
    <n v="0"/>
    <n v="15.083299999999999"/>
    <x v="3"/>
    <x v="0"/>
    <x v="5"/>
    <n v="1.2144891857672073"/>
    <n v="1.2005596462956908E-2"/>
    <n v="0"/>
    <n v="1.3929539471516762E-4"/>
    <n v="1.2144891857672075E-2"/>
  </r>
  <r>
    <s v="AF70"/>
    <x v="0"/>
    <x v="0"/>
    <x v="0"/>
    <s v="ROM"/>
    <n v="3243.0313830559739"/>
    <x v="0"/>
    <x v="0"/>
    <x v="8"/>
    <n v="0.182121983245838"/>
    <n v="1"/>
    <n v="0.182121983245838"/>
    <s v="KG"/>
    <n v="1"/>
    <m/>
    <m/>
    <m/>
    <m/>
    <m/>
    <m/>
    <n v="1"/>
    <n v="4.4982600000000001"/>
    <x v="0"/>
    <n v="0"/>
    <n v="4.3202600000000002"/>
    <x v="4"/>
    <x v="0"/>
    <x v="6"/>
    <n v="2656.7951909333647"/>
    <n v="1.0513166068349515"/>
    <n v="0"/>
    <n v="25.516635302498699"/>
    <n v="26.567951909333651"/>
  </r>
  <r>
    <s v="AF70"/>
    <x v="0"/>
    <x v="0"/>
    <x v="0"/>
    <s v="ROM"/>
    <n v="3243.0313830559739"/>
    <x v="0"/>
    <x v="0"/>
    <x v="9"/>
    <n v="2.0146975724520601E-2"/>
    <n v="1"/>
    <n v="2.0146975724520601E-2"/>
    <s v="KG"/>
    <n v="1"/>
    <m/>
    <m/>
    <m/>
    <m/>
    <m/>
    <m/>
    <n v="1"/>
    <n v="4.4862600000000006"/>
    <x v="7"/>
    <n v="0"/>
    <n v="4.3202600000000002"/>
    <x v="5"/>
    <x v="0"/>
    <x v="7"/>
    <n v="293.12000131499889"/>
    <n v="0.10845987575015673"/>
    <n v="0"/>
    <n v="2.822740137399832"/>
    <n v="2.9312000131499887"/>
  </r>
  <r>
    <s v="AF70"/>
    <x v="0"/>
    <x v="0"/>
    <x v="0"/>
    <s v="ROM"/>
    <n v="3243.0313830559739"/>
    <x v="0"/>
    <x v="5"/>
    <x v="10"/>
    <n v="5.8563850532089396E-7"/>
    <n v="1"/>
    <n v="5.8563850532089396E-7"/>
    <s v="KG"/>
    <n v="1"/>
    <m/>
    <m/>
    <m/>
    <m/>
    <m/>
    <m/>
    <n v="1"/>
    <n v="3936.6832999999997"/>
    <x v="8"/>
    <n v="0"/>
    <n v="15.083299999999999"/>
    <x v="6"/>
    <x v="0"/>
    <x v="8"/>
    <n v="7.4767223416668331"/>
    <n v="7.4480754738590865E-2"/>
    <n v="0"/>
    <n v="2.8646867807746523E-4"/>
    <n v="7.4767223416668332E-2"/>
  </r>
  <r>
    <s v="AF70"/>
    <x v="0"/>
    <x v="0"/>
    <x v="0"/>
    <s v="ROM"/>
    <n v="3243.0313830559739"/>
    <x v="0"/>
    <x v="5"/>
    <x v="11"/>
    <n v="6.4832012659351996E-7"/>
    <n v="1"/>
    <n v="6.4832012659351996E-7"/>
    <s v="KG"/>
    <n v="1"/>
    <m/>
    <m/>
    <m/>
    <m/>
    <m/>
    <m/>
    <n v="1"/>
    <n v="1788.9332999999999"/>
    <x v="9"/>
    <n v="0"/>
    <n v="15.083299999999999"/>
    <x v="7"/>
    <x v="0"/>
    <x v="9"/>
    <n v="3.7612725443205162"/>
    <n v="3.7295595664427215E-2"/>
    <n v="0"/>
    <n v="3.1712977877794348E-4"/>
    <n v="3.761272544320516E-2"/>
  </r>
  <r>
    <s v="AF70"/>
    <x v="0"/>
    <x v="0"/>
    <x v="0"/>
    <s v="ROM"/>
    <n v="3243.0313830559739"/>
    <x v="0"/>
    <x v="5"/>
    <x v="12"/>
    <n v="8.5881141624815394E-6"/>
    <n v="1"/>
    <n v="8.5881141624815394E-6"/>
    <s v="KG"/>
    <n v="1"/>
    <m/>
    <m/>
    <m/>
    <m/>
    <m/>
    <m/>
    <n v="1"/>
    <n v="2102.5832999999998"/>
    <x v="10"/>
    <n v="0"/>
    <n v="15.083299999999999"/>
    <x v="8"/>
    <x v="0"/>
    <x v="10"/>
    <n v="58.560148716713591"/>
    <n v="0.58140055828532289"/>
    <n v="0"/>
    <n v="4.2009288818131785E-3"/>
    <n v="0.58560148716713611"/>
  </r>
  <r>
    <s v="AF70"/>
    <x v="0"/>
    <x v="0"/>
    <x v="0"/>
    <s v="ROM"/>
    <n v="3243.0313830559739"/>
    <x v="0"/>
    <x v="6"/>
    <x v="13"/>
    <n v="3.8739999999999998E-5"/>
    <n v="1"/>
    <n v="3.8739999999999998E-5"/>
    <s v="TCO2E"/>
    <n v="1"/>
    <m/>
    <m/>
    <m/>
    <m/>
    <m/>
    <m/>
    <n v="1"/>
    <n v="1000"/>
    <x v="11"/>
    <n v="0"/>
    <n v="0"/>
    <x v="9"/>
    <x v="0"/>
    <x v="2"/>
    <n v="125.63503577958842"/>
    <n v="1.2563503577958843"/>
    <n v="0"/>
    <n v="0"/>
    <n v="1.2563503577958843"/>
  </r>
  <r>
    <s v="AF70"/>
    <x v="0"/>
    <x v="0"/>
    <x v="0"/>
    <s v="ROM"/>
    <n v="3243.0313830559739"/>
    <x v="0"/>
    <x v="6"/>
    <x v="14"/>
    <n v="4.3885911232877198E-4"/>
    <n v="1"/>
    <n v="4.3885911232877198E-4"/>
    <s v="TCO2E"/>
    <n v="1"/>
    <m/>
    <m/>
    <m/>
    <m/>
    <m/>
    <m/>
    <n v="1"/>
    <n v="1000"/>
    <x v="5"/>
    <n v="0"/>
    <n v="1000"/>
    <x v="2"/>
    <x v="0"/>
    <x v="11"/>
    <n v="1423.2338740222945"/>
    <n v="0"/>
    <n v="0"/>
    <n v="14.232338740222945"/>
    <n v="14.232338740222945"/>
  </r>
  <r>
    <s v="AF70"/>
    <x v="0"/>
    <x v="0"/>
    <x v="0"/>
    <s v="ROM"/>
    <n v="3243.0313830559739"/>
    <x v="0"/>
    <x v="7"/>
    <x v="15"/>
    <n v="3.54000175263189E-6"/>
    <n v="1"/>
    <n v="3.54000175263189E-6"/>
    <s v="TCO2E"/>
    <n v="1"/>
    <m/>
    <m/>
    <m/>
    <m/>
    <m/>
    <m/>
    <n v="1"/>
    <n v="1000"/>
    <x v="5"/>
    <n v="0"/>
    <n v="1000"/>
    <x v="2"/>
    <x v="0"/>
    <x v="12"/>
    <n v="11.480336779858369"/>
    <n v="0"/>
    <n v="0"/>
    <n v="0.11480336779858369"/>
    <n v="0.11480336779858369"/>
  </r>
  <r>
    <s v="AF70"/>
    <x v="1"/>
    <x v="1"/>
    <x v="1"/>
    <s v="FEED"/>
    <n v="3455.0843085184442"/>
    <x v="0"/>
    <x v="8"/>
    <x v="16"/>
    <n v="1.19765728054384E-5"/>
    <n v="1"/>
    <n v="1.19765728054384E-5"/>
    <s v="TCO2E"/>
    <n v="1"/>
    <m/>
    <m/>
    <m/>
    <m/>
    <m/>
    <m/>
    <n v="1"/>
    <n v="1000"/>
    <x v="5"/>
    <n v="0"/>
    <n v="1000"/>
    <x v="2"/>
    <x v="0"/>
    <x v="13"/>
    <n v="41.380068769898934"/>
    <n v="0"/>
    <n v="0"/>
    <n v="0.41380068769898942"/>
    <n v="0.41380068769898942"/>
  </r>
  <r>
    <s v="AF70"/>
    <x v="1"/>
    <x v="1"/>
    <x v="1"/>
    <s v="FEED"/>
    <n v="3455.0843085184442"/>
    <x v="0"/>
    <x v="3"/>
    <x v="5"/>
    <n v="4.04918932758683E-3"/>
    <n v="1"/>
    <n v="4.04918932758683E-3"/>
    <s v="MWH"/>
    <n v="1"/>
    <m/>
    <m/>
    <m/>
    <m/>
    <m/>
    <m/>
    <n v="1"/>
    <n v="67.78"/>
    <x v="5"/>
    <n v="0"/>
    <n v="67.78"/>
    <x v="2"/>
    <x v="0"/>
    <x v="14"/>
    <n v="948.26189062990886"/>
    <n v="0"/>
    <n v="0"/>
    <n v="9.4826189062990895"/>
    <n v="9.4826189062990895"/>
  </r>
  <r>
    <s v="AF70"/>
    <x v="1"/>
    <x v="1"/>
    <x v="1"/>
    <s v="FEED"/>
    <n v="3455.0843085184442"/>
    <x v="0"/>
    <x v="7"/>
    <x v="15"/>
    <n v="1.0516433226487901E-4"/>
    <n v="1"/>
    <n v="1.0516433226487901E-4"/>
    <s v="TCO2E"/>
    <n v="1"/>
    <m/>
    <m/>
    <m/>
    <m/>
    <m/>
    <m/>
    <n v="1"/>
    <n v="1000"/>
    <x v="5"/>
    <n v="0"/>
    <n v="1000"/>
    <x v="2"/>
    <x v="0"/>
    <x v="15"/>
    <n v="363.35163422420339"/>
    <n v="0"/>
    <n v="0"/>
    <n v="3.6335163422420345"/>
    <n v="3.6335163422420345"/>
  </r>
  <r>
    <s v="AF70"/>
    <x v="2"/>
    <x v="2"/>
    <x v="2"/>
    <s v="FEED"/>
    <n v="3455.0843085184442"/>
    <x v="0"/>
    <x v="1"/>
    <x v="1"/>
    <n v="1.63751938842409E-3"/>
    <n v="1"/>
    <n v="1.63751938842409E-3"/>
    <s v="L"/>
    <n v="1"/>
    <m/>
    <m/>
    <m/>
    <m/>
    <m/>
    <m/>
    <n v="1"/>
    <n v="2.8886516019667829"/>
    <x v="1"/>
    <n v="0"/>
    <n v="0.538637281333333"/>
    <x v="10"/>
    <x v="0"/>
    <x v="16"/>
    <n v="16.3433192790656"/>
    <n v="0.13295834750836305"/>
    <n v="0"/>
    <n v="3.0474845282292967E-2"/>
    <n v="0.16343319279065602"/>
  </r>
  <r>
    <s v="AF70"/>
    <x v="2"/>
    <x v="2"/>
    <x v="2"/>
    <s v="FEED"/>
    <n v="3455.0843085184442"/>
    <x v="0"/>
    <x v="2"/>
    <x v="2"/>
    <n v="0.83743229065036395"/>
    <n v="1"/>
    <n v="0.83743229065036395"/>
    <s v="L"/>
    <n v="1"/>
    <m/>
    <m/>
    <n v="1"/>
    <n v="1"/>
    <m/>
    <m/>
    <n v="1"/>
    <n v="2.89946971"/>
    <x v="2"/>
    <n v="0"/>
    <n v="0.51878263999999996"/>
    <x v="11"/>
    <x v="0"/>
    <x v="17"/>
    <n v="8389.3232432867135"/>
    <n v="68.882779849226807"/>
    <n v="0"/>
    <n v="15.010452583640353"/>
    <n v="83.893232432867165"/>
  </r>
  <r>
    <s v="AF70"/>
    <x v="2"/>
    <x v="2"/>
    <x v="2"/>
    <s v="FEED"/>
    <n v="3455.0843085184442"/>
    <x v="0"/>
    <x v="2"/>
    <x v="3"/>
    <n v="0.57164924500985903"/>
    <n v="1"/>
    <n v="0.57164924500985903"/>
    <s v="L"/>
    <n v="1"/>
    <m/>
    <m/>
    <n v="1"/>
    <n v="1"/>
    <m/>
    <m/>
    <n v="1"/>
    <n v="2.8809236180000002"/>
    <x v="3"/>
    <n v="0"/>
    <n v="0.55281916799999997"/>
    <x v="12"/>
    <x v="0"/>
    <x v="18"/>
    <n v="5690.1016833887834"/>
    <n v="45.982305699747705"/>
    <n v="0"/>
    <n v="10.91871113414013"/>
    <n v="56.901016833887837"/>
  </r>
  <r>
    <s v="AF70"/>
    <x v="2"/>
    <x v="2"/>
    <x v="2"/>
    <s v="FEED"/>
    <n v="3455.0843085184442"/>
    <x v="0"/>
    <x v="2"/>
    <x v="4"/>
    <n v="0.23676834731464599"/>
    <n v="1"/>
    <n v="0.23676834731464599"/>
    <s v="L"/>
    <n v="1"/>
    <m/>
    <m/>
    <n v="1"/>
    <n v="1"/>
    <m/>
    <m/>
    <n v="1"/>
    <n v="2.8716532219999999"/>
    <x v="4"/>
    <n v="0"/>
    <n v="0.56983743200000003"/>
    <x v="13"/>
    <x v="0"/>
    <x v="19"/>
    <n v="2349.1691323436489"/>
    <n v="18.830109989545289"/>
    <n v="0"/>
    <n v="4.6615813338912035"/>
    <n v="23.491691323436491"/>
  </r>
  <r>
    <s v="AF70"/>
    <x v="2"/>
    <x v="2"/>
    <x v="2"/>
    <s v="FEED"/>
    <n v="3455.0843085184442"/>
    <x v="0"/>
    <x v="8"/>
    <x v="16"/>
    <n v="2.3136127207921098E-6"/>
    <n v="1"/>
    <n v="2.3136127207921098E-6"/>
    <s v="MWH"/>
    <n v="1"/>
    <m/>
    <m/>
    <m/>
    <m/>
    <m/>
    <m/>
    <n v="1"/>
    <n v="1000"/>
    <x v="5"/>
    <n v="0"/>
    <n v="1000"/>
    <x v="2"/>
    <x v="0"/>
    <x v="20"/>
    <n v="7.9937270075974824"/>
    <n v="0"/>
    <n v="0"/>
    <n v="7.9937270075974842E-2"/>
    <n v="7.9937270075974842E-2"/>
  </r>
  <r>
    <s v="AF70"/>
    <x v="2"/>
    <x v="2"/>
    <x v="2"/>
    <s v="FEED"/>
    <n v="3455.0843085184442"/>
    <x v="0"/>
    <x v="3"/>
    <x v="17"/>
    <n v="4.90256013019766E-5"/>
    <n v="1"/>
    <n v="4.90256013019766E-5"/>
    <s v="TCO2E"/>
    <n v="1"/>
    <m/>
    <m/>
    <m/>
    <m/>
    <m/>
    <m/>
    <n v="1"/>
    <n v="60.671999999999997"/>
    <x v="5"/>
    <n v="60.671999999999997"/>
    <n v="0"/>
    <x v="2"/>
    <x v="1"/>
    <x v="2"/>
    <n v="10.277083604088668"/>
    <n v="0"/>
    <n v="0.1027708360408867"/>
    <n v="0"/>
    <n v="0.1027708360408867"/>
  </r>
  <r>
    <s v="AF70"/>
    <x v="2"/>
    <x v="2"/>
    <x v="2"/>
    <s v="FEED"/>
    <n v="3455.0843085184442"/>
    <x v="0"/>
    <x v="9"/>
    <x v="15"/>
    <n v="7.5308361491667998E-5"/>
    <n v="1"/>
    <n v="7.5308361491667998E-5"/>
    <s v="TCO2E"/>
    <n v="1"/>
    <m/>
    <m/>
    <m/>
    <m/>
    <m/>
    <m/>
    <n v="1"/>
    <n v="1000"/>
    <x v="5"/>
    <n v="0"/>
    <n v="1000"/>
    <x v="2"/>
    <x v="0"/>
    <x v="21"/>
    <n v="260.19673809009674"/>
    <n v="0"/>
    <n v="0"/>
    <n v="2.6019673809009682"/>
    <n v="2.6019673809009682"/>
  </r>
  <r>
    <s v="AF70"/>
    <x v="3"/>
    <x v="3"/>
    <x v="3"/>
    <s v="FEED"/>
    <n v="3455.0843085184442"/>
    <x v="0"/>
    <x v="1"/>
    <x v="1"/>
    <n v="4.3747340312156602E-3"/>
    <n v="1"/>
    <n v="4.3747340312156602E-3"/>
    <s v="L"/>
    <n v="1"/>
    <m/>
    <m/>
    <m/>
    <m/>
    <m/>
    <m/>
    <n v="1"/>
    <n v="2.8886516019667829"/>
    <x v="1"/>
    <n v="0"/>
    <n v="0.538637281333333"/>
    <x v="14"/>
    <x v="0"/>
    <x v="22"/>
    <n v="43.662185338739064"/>
    <n v="0.35520642484655224"/>
    <n v="0"/>
    <n v="8.1415428540838497E-2"/>
    <n v="0.43662185338739073"/>
  </r>
  <r>
    <s v="AF70"/>
    <x v="3"/>
    <x v="3"/>
    <x v="3"/>
    <s v="FEED"/>
    <n v="3455.0843085184442"/>
    <x v="0"/>
    <x v="2"/>
    <x v="2"/>
    <n v="2.5752751227371899E-3"/>
    <n v="1"/>
    <n v="2.5752751227371899E-3"/>
    <s v="L"/>
    <n v="1"/>
    <m/>
    <m/>
    <m/>
    <m/>
    <m/>
    <m/>
    <n v="1"/>
    <n v="2.89946971"/>
    <x v="2"/>
    <n v="0"/>
    <n v="0.51878263999999996"/>
    <x v="15"/>
    <x v="0"/>
    <x v="23"/>
    <n v="25.79888032291959"/>
    <n v="0.21182859953122982"/>
    <n v="0"/>
    <n v="4.6160203697966133E-2"/>
    <n v="0.25798880322919593"/>
  </r>
  <r>
    <s v="AF70"/>
    <x v="3"/>
    <x v="3"/>
    <x v="3"/>
    <s v="FEED"/>
    <n v="3455.0843085184442"/>
    <x v="0"/>
    <x v="2"/>
    <x v="3"/>
    <n v="2.5111030712155601E-3"/>
    <n v="1"/>
    <n v="2.5111030712155601E-3"/>
    <s v="L"/>
    <n v="1"/>
    <m/>
    <m/>
    <m/>
    <m/>
    <m/>
    <m/>
    <n v="1"/>
    <n v="2.8809236180000002"/>
    <x v="3"/>
    <n v="0"/>
    <n v="0.55281916799999997"/>
    <x v="16"/>
    <x v="0"/>
    <x v="24"/>
    <n v="24.995103094100958"/>
    <n v="0.20198803737109428"/>
    <n v="0"/>
    <n v="4.7962993569915312E-2"/>
    <n v="0.24995103094100959"/>
  </r>
  <r>
    <s v="AF70"/>
    <x v="3"/>
    <x v="3"/>
    <x v="3"/>
    <s v="FEED"/>
    <n v="3455.0843085184442"/>
    <x v="0"/>
    <x v="2"/>
    <x v="4"/>
    <n v="2.15958316882655E-3"/>
    <n v="1"/>
    <n v="2.15958316882655E-3"/>
    <s v="L"/>
    <n v="1"/>
    <m/>
    <m/>
    <m/>
    <m/>
    <m/>
    <m/>
    <n v="1"/>
    <n v="2.8716532219999999"/>
    <x v="4"/>
    <n v="0"/>
    <n v="0.56983743200000003"/>
    <x v="17"/>
    <x v="0"/>
    <x v="25"/>
    <n v="21.426960894372872"/>
    <n v="0.17175095008174357"/>
    <n v="0"/>
    <n v="4.2518658861985192E-2"/>
    <n v="0.21426960894372876"/>
  </r>
  <r>
    <s v="AF70"/>
    <x v="3"/>
    <x v="3"/>
    <x v="3"/>
    <s v="FEED"/>
    <n v="3455.0843085184442"/>
    <x v="0"/>
    <x v="8"/>
    <x v="16"/>
    <n v="3.0337669790734101E-6"/>
    <n v="1"/>
    <n v="3.0337669790734101E-6"/>
    <s v="MWH"/>
    <n v="1"/>
    <m/>
    <m/>
    <m/>
    <m/>
    <m/>
    <m/>
    <n v="1"/>
    <n v="1000"/>
    <x v="5"/>
    <n v="0"/>
    <n v="1000"/>
    <x v="2"/>
    <x v="0"/>
    <x v="26"/>
    <n v="10.481920685097942"/>
    <n v="0"/>
    <n v="0"/>
    <n v="0.10481920685097944"/>
    <n v="0.10481920685097944"/>
  </r>
  <r>
    <s v="AF70"/>
    <x v="3"/>
    <x v="3"/>
    <x v="3"/>
    <s v="FEED"/>
    <n v="3455.0843085184442"/>
    <x v="0"/>
    <x v="3"/>
    <x v="5"/>
    <n v="1.86443208461363E-3"/>
    <n v="1"/>
    <n v="1.86443208461363E-3"/>
    <s v="L"/>
    <n v="1"/>
    <m/>
    <m/>
    <m/>
    <m/>
    <m/>
    <m/>
    <n v="1"/>
    <n v="67.78"/>
    <x v="5"/>
    <n v="0"/>
    <n v="67.78"/>
    <x v="2"/>
    <x v="0"/>
    <x v="27"/>
    <n v="436.62317330082186"/>
    <n v="0"/>
    <n v="0"/>
    <n v="4.3662317330082194"/>
    <n v="4.3662317330082194"/>
  </r>
  <r>
    <s v="AF70"/>
    <x v="3"/>
    <x v="3"/>
    <x v="3"/>
    <s v="FEED"/>
    <n v="3455.0843085184442"/>
    <x v="0"/>
    <x v="10"/>
    <x v="18"/>
    <n v="4.4660790772963997E-3"/>
    <n v="1"/>
    <n v="4.4660790772963997E-3"/>
    <s v="L"/>
    <n v="1"/>
    <m/>
    <m/>
    <m/>
    <m/>
    <m/>
    <m/>
    <n v="1"/>
    <n v="2.7254230700000002"/>
    <x v="2"/>
    <n v="0"/>
    <n v="0.34473599999999999"/>
    <x v="18"/>
    <x v="0"/>
    <x v="28"/>
    <n v="42.055130550729245"/>
    <n v="0.3673561973968435"/>
    <n v="0"/>
    <n v="5.3195108110449064E-2"/>
    <n v="0.42055130550729258"/>
  </r>
  <r>
    <s v="AF70"/>
    <x v="4"/>
    <x v="4"/>
    <x v="4"/>
    <s v="AF70"/>
    <n v="3452.8627031935594"/>
    <x v="0"/>
    <x v="11"/>
    <x v="19"/>
    <n v="11.9282458241588"/>
    <n v="1"/>
    <n v="11.9282458241588"/>
    <s v="KG"/>
    <n v="1"/>
    <m/>
    <m/>
    <m/>
    <m/>
    <m/>
    <m/>
    <n v="1"/>
    <n v="2.6865554565416701"/>
    <x v="12"/>
    <n v="0"/>
    <n v="0.12920000000000001"/>
    <x v="19"/>
    <x v="0"/>
    <x v="29"/>
    <n v="110650.07185805633"/>
    <n v="1053.2876376845384"/>
    <n v="0"/>
    <n v="53.21308089602482"/>
    <n v="1106.5007185805632"/>
  </r>
  <r>
    <s v="AF70"/>
    <x v="4"/>
    <x v="4"/>
    <x v="4"/>
    <s v="AF70"/>
    <n v="3452.8627031935594"/>
    <x v="0"/>
    <x v="12"/>
    <x v="20"/>
    <n v="4.3008391860469697"/>
    <n v="1"/>
    <n v="4.3008391860469697"/>
    <s v="KG"/>
    <n v="1"/>
    <m/>
    <m/>
    <m/>
    <m/>
    <m/>
    <m/>
    <n v="1"/>
    <n v="0.15310000000000001"/>
    <x v="5"/>
    <n v="0"/>
    <n v="0.15310000000000001"/>
    <x v="2"/>
    <x v="0"/>
    <x v="30"/>
    <n v="2273.5667250658375"/>
    <n v="0"/>
    <n v="0"/>
    <n v="22.735667250658373"/>
    <n v="22.735667250658373"/>
  </r>
  <r>
    <s v="AF70"/>
    <x v="4"/>
    <x v="4"/>
    <x v="4"/>
    <s v="AF70"/>
    <n v="3452.8627031935594"/>
    <x v="0"/>
    <x v="13"/>
    <x v="21"/>
    <n v="38.321354869961397"/>
    <n v="1"/>
    <n v="38.321354869961397"/>
    <s v="KG"/>
    <n v="1"/>
    <m/>
    <m/>
    <m/>
    <m/>
    <m/>
    <m/>
    <n v="1"/>
    <n v="0.52102000000000004"/>
    <x v="13"/>
    <n v="0"/>
    <n v="8.2019999999999996E-2"/>
    <x v="20"/>
    <x v="0"/>
    <x v="31"/>
    <n v="68940.520766999645"/>
    <n v="580.87767488220868"/>
    <n v="0"/>
    <n v="108.52753278778761"/>
    <n v="689.40520766999634"/>
  </r>
  <r>
    <s v="AF70"/>
    <x v="4"/>
    <x v="4"/>
    <x v="4"/>
    <s v="AF70"/>
    <n v="3452.8627031935594"/>
    <x v="0"/>
    <x v="14"/>
    <x v="22"/>
    <n v="0.10532667394400699"/>
    <n v="1"/>
    <n v="0.10532667394400699"/>
    <s v="KG"/>
    <n v="1"/>
    <m/>
    <m/>
    <m/>
    <m/>
    <m/>
    <m/>
    <n v="1"/>
    <n v="4.1088691759999998"/>
    <x v="14"/>
    <n v="0"/>
    <n v="0.8306"/>
    <x v="21"/>
    <x v="0"/>
    <x v="32"/>
    <n v="1494.3075598771909"/>
    <n v="11.922361611371899"/>
    <n v="0"/>
    <n v="3.0207139874000082"/>
    <n v="14.943075598771907"/>
  </r>
  <r>
    <s v="AF70"/>
    <x v="4"/>
    <x v="4"/>
    <x v="4"/>
    <s v="AF70"/>
    <n v="3452.8627031935594"/>
    <x v="0"/>
    <x v="3"/>
    <x v="5"/>
    <n v="3.3695758439253702E-2"/>
    <n v="1"/>
    <n v="3.3695758439253702E-2"/>
    <s v="MWH"/>
    <n v="1"/>
    <m/>
    <m/>
    <m/>
    <m/>
    <m/>
    <m/>
    <n v="1"/>
    <n v="67.78"/>
    <x v="5"/>
    <n v="0"/>
    <n v="67.78"/>
    <x v="2"/>
    <x v="0"/>
    <x v="33"/>
    <n v="7885.9879727433154"/>
    <n v="0"/>
    <n v="0"/>
    <n v="78.859879727433153"/>
    <n v="78.859879727433153"/>
  </r>
  <r>
    <s v="AF70"/>
    <x v="4"/>
    <x v="4"/>
    <x v="4"/>
    <s v="AF70"/>
    <n v="3452.8627031935594"/>
    <x v="0"/>
    <x v="14"/>
    <x v="23"/>
    <n v="15.4566894012831"/>
    <n v="0"/>
    <n v="0"/>
    <s v="KG"/>
    <n v="1"/>
    <n v="1"/>
    <n v="1"/>
    <m/>
    <m/>
    <m/>
    <m/>
    <n v="1"/>
    <n v="3.4413747213166701"/>
    <x v="15"/>
    <n v="0"/>
    <n v="0.25530000000000003"/>
    <x v="2"/>
    <x v="0"/>
    <x v="2"/>
    <n v="0"/>
    <n v="1700.4025461013603"/>
    <n v="0"/>
    <n v="136.25316666781652"/>
    <n v="1836.6557127691767"/>
  </r>
  <r>
    <s v="AF70"/>
    <x v="4"/>
    <x v="4"/>
    <x v="4"/>
    <s v="AF70"/>
    <n v="3452.8627031935594"/>
    <x v="0"/>
    <x v="1"/>
    <x v="24"/>
    <n v="6.2393577378901002E-4"/>
    <n v="1"/>
    <n v="6.2393577378901002E-4"/>
    <s v="L"/>
    <n v="1"/>
    <m/>
    <m/>
    <m/>
    <m/>
    <m/>
    <m/>
    <n v="1"/>
    <n v="2.4600400000000002"/>
    <x v="16"/>
    <n v="0"/>
    <n v="0.46004"/>
    <x v="22"/>
    <x v="0"/>
    <x v="34"/>
    <n v="5.2998229983430445"/>
    <n v="4.3087291250085723E-2"/>
    <n v="0"/>
    <n v="9.9109387333447176E-3"/>
    <n v="5.2998229983430442E-2"/>
  </r>
  <r>
    <s v="AF70"/>
    <x v="4"/>
    <x v="4"/>
    <x v="4"/>
    <s v="AF70"/>
    <n v="3452.8627031935594"/>
    <x v="0"/>
    <x v="15"/>
    <x v="25"/>
    <n v="0.14043556525867701"/>
    <n v="1"/>
    <n v="0.14043556525867701"/>
    <s v="KG"/>
    <n v="1"/>
    <m/>
    <m/>
    <m/>
    <m/>
    <m/>
    <m/>
    <n v="1"/>
    <n v="2.97"/>
    <x v="5"/>
    <n v="0"/>
    <n v="2.97"/>
    <x v="2"/>
    <x v="0"/>
    <x v="35"/>
    <n v="1440.1670346862654"/>
    <n v="0"/>
    <n v="0"/>
    <n v="14.401670346862655"/>
    <n v="14.401670346862655"/>
  </r>
  <r>
    <s v="AF70"/>
    <x v="4"/>
    <x v="4"/>
    <x v="4"/>
    <s v="AF70"/>
    <n v="3452.8627031935594"/>
    <x v="0"/>
    <x v="7"/>
    <x v="26"/>
    <n v="1.3386815208649899E-7"/>
    <n v="1"/>
    <n v="1.3386815208649899E-7"/>
    <s v="TCO2E"/>
    <n v="1"/>
    <m/>
    <m/>
    <m/>
    <m/>
    <m/>
    <m/>
    <n v="1"/>
    <n v="1000"/>
    <x v="11"/>
    <n v="0"/>
    <n v="0"/>
    <x v="23"/>
    <x v="0"/>
    <x v="2"/>
    <n v="0.46222834948491542"/>
    <n v="4.6222834948491543E-3"/>
    <n v="0"/>
    <n v="0"/>
    <n v="4.6222834948491543E-3"/>
  </r>
  <r>
    <s v="AF70"/>
    <x v="4"/>
    <x v="4"/>
    <x v="4"/>
    <s v="AF70"/>
    <n v="3452.8627031935594"/>
    <x v="0"/>
    <x v="7"/>
    <x v="15"/>
    <n v="3.9772049122035903E-3"/>
    <n v="1"/>
    <n v="3.9772049122035903E-3"/>
    <s v="TCO2E"/>
    <n v="1"/>
    <m/>
    <m/>
    <m/>
    <m/>
    <m/>
    <m/>
    <n v="1"/>
    <n v="1000"/>
    <x v="5"/>
    <n v="0"/>
    <n v="1000"/>
    <x v="2"/>
    <x v="0"/>
    <x v="36"/>
    <n v="13732.74250430599"/>
    <n v="0"/>
    <n v="0"/>
    <n v="137.32742504305992"/>
    <n v="137.32742504305992"/>
  </r>
  <r>
    <s v="AF70"/>
    <x v="5"/>
    <x v="5"/>
    <x v="5"/>
    <s v="AF70"/>
    <n v="3102.0970000000002"/>
    <x v="0"/>
    <x v="1"/>
    <x v="1"/>
    <n v="0"/>
    <n v="1"/>
    <n v="0"/>
    <s v="L"/>
    <n v="1"/>
    <m/>
    <m/>
    <m/>
    <m/>
    <m/>
    <m/>
    <n v="1"/>
    <n v="2.8886516019667829"/>
    <x v="1"/>
    <n v="0"/>
    <n v="0.538637281333333"/>
    <x v="2"/>
    <x v="0"/>
    <x v="2"/>
    <n v="0"/>
    <n v="0"/>
    <n v="0"/>
    <n v="0"/>
    <n v="0"/>
  </r>
  <r>
    <s v="AF70"/>
    <x v="5"/>
    <x v="5"/>
    <x v="5"/>
    <s v="AF70"/>
    <n v="3102.0970000000002"/>
    <x v="0"/>
    <x v="2"/>
    <x v="2"/>
    <n v="0"/>
    <n v="1"/>
    <n v="0"/>
    <s v="L"/>
    <n v="1"/>
    <m/>
    <m/>
    <m/>
    <m/>
    <m/>
    <m/>
    <n v="1"/>
    <n v="2.89946971"/>
    <x v="2"/>
    <n v="0"/>
    <n v="0.51878263999999996"/>
    <x v="2"/>
    <x v="0"/>
    <x v="2"/>
    <n v="0"/>
    <n v="0"/>
    <n v="0"/>
    <n v="0"/>
    <n v="0"/>
  </r>
  <r>
    <s v="AF70"/>
    <x v="5"/>
    <x v="5"/>
    <x v="5"/>
    <s v="AF70"/>
    <n v="3102.0970000000002"/>
    <x v="0"/>
    <x v="2"/>
    <x v="3"/>
    <n v="0"/>
    <n v="1"/>
    <n v="0"/>
    <s v="L"/>
    <n v="1"/>
    <m/>
    <m/>
    <m/>
    <m/>
    <m/>
    <m/>
    <n v="1"/>
    <n v="2.8809236180000002"/>
    <x v="3"/>
    <n v="0"/>
    <n v="0.55281916799999997"/>
    <x v="2"/>
    <x v="0"/>
    <x v="2"/>
    <n v="0"/>
    <n v="0"/>
    <n v="0"/>
    <n v="0"/>
    <n v="0"/>
  </r>
  <r>
    <s v="AF70"/>
    <x v="5"/>
    <x v="5"/>
    <x v="5"/>
    <s v="AF70"/>
    <n v="3102.0970000000002"/>
    <x v="0"/>
    <x v="2"/>
    <x v="4"/>
    <n v="0"/>
    <n v="1"/>
    <n v="0"/>
    <s v="L"/>
    <n v="1"/>
    <m/>
    <m/>
    <m/>
    <m/>
    <m/>
    <m/>
    <n v="1"/>
    <n v="2.8716532219999999"/>
    <x v="4"/>
    <n v="0"/>
    <n v="0.56983743200000003"/>
    <x v="2"/>
    <x v="0"/>
    <x v="2"/>
    <n v="0"/>
    <n v="0"/>
    <n v="0"/>
    <n v="0"/>
    <n v="0"/>
  </r>
  <r>
    <s v="AF70"/>
    <x v="5"/>
    <x v="5"/>
    <x v="5"/>
    <s v="AF70"/>
    <n v="3102.0970000000002"/>
    <x v="0"/>
    <x v="3"/>
    <x v="5"/>
    <n v="0"/>
    <n v="1"/>
    <n v="0"/>
    <s v="MWH"/>
    <n v="1"/>
    <m/>
    <m/>
    <m/>
    <m/>
    <m/>
    <m/>
    <n v="1"/>
    <n v="67.78"/>
    <x v="5"/>
    <n v="0"/>
    <n v="67.78"/>
    <x v="2"/>
    <x v="0"/>
    <x v="2"/>
    <n v="0"/>
    <n v="0"/>
    <n v="0"/>
    <n v="0"/>
    <n v="0"/>
  </r>
  <r>
    <s v="AF70"/>
    <x v="5"/>
    <x v="5"/>
    <x v="5"/>
    <s v="AF70"/>
    <n v="3102.0970000000002"/>
    <x v="0"/>
    <x v="10"/>
    <x v="18"/>
    <n v="0"/>
    <n v="1"/>
    <n v="0"/>
    <s v="L"/>
    <n v="1"/>
    <m/>
    <m/>
    <m/>
    <m/>
    <m/>
    <m/>
    <n v="1"/>
    <n v="2.7254230700000002"/>
    <x v="2"/>
    <n v="0"/>
    <n v="0.34473599999999999"/>
    <x v="2"/>
    <x v="0"/>
    <x v="2"/>
    <n v="0"/>
    <n v="0"/>
    <n v="0"/>
    <n v="0"/>
    <n v="0"/>
  </r>
  <r>
    <s v="AF70"/>
    <x v="6"/>
    <x v="6"/>
    <x v="6"/>
    <s v="AF70"/>
    <n v="3102.0970000000002"/>
    <x v="0"/>
    <x v="1"/>
    <x v="1"/>
    <n v="0"/>
    <n v="1"/>
    <n v="0"/>
    <s v="L"/>
    <n v="1"/>
    <m/>
    <m/>
    <m/>
    <m/>
    <m/>
    <m/>
    <n v="1"/>
    <n v="2.8886516019667829"/>
    <x v="1"/>
    <n v="0"/>
    <n v="0.538637281333333"/>
    <x v="2"/>
    <x v="0"/>
    <x v="2"/>
    <n v="0"/>
    <n v="0"/>
    <n v="0"/>
    <n v="0"/>
    <n v="0"/>
  </r>
  <r>
    <s v="AF70"/>
    <x v="6"/>
    <x v="6"/>
    <x v="6"/>
    <s v="AF70"/>
    <n v="3102.0970000000002"/>
    <x v="0"/>
    <x v="2"/>
    <x v="2"/>
    <n v="0"/>
    <n v="1"/>
    <n v="0"/>
    <s v="L"/>
    <n v="1"/>
    <m/>
    <m/>
    <m/>
    <m/>
    <m/>
    <m/>
    <n v="1"/>
    <n v="2.89946971"/>
    <x v="2"/>
    <n v="0"/>
    <n v="0.51878263999999996"/>
    <x v="2"/>
    <x v="0"/>
    <x v="2"/>
    <n v="0"/>
    <n v="0"/>
    <n v="0"/>
    <n v="0"/>
    <n v="0"/>
  </r>
  <r>
    <s v="AF70"/>
    <x v="6"/>
    <x v="6"/>
    <x v="6"/>
    <s v="AF70"/>
    <n v="3102.0970000000002"/>
    <x v="0"/>
    <x v="2"/>
    <x v="3"/>
    <n v="0"/>
    <n v="1"/>
    <n v="0"/>
    <s v="L"/>
    <n v="1"/>
    <m/>
    <m/>
    <m/>
    <m/>
    <m/>
    <m/>
    <n v="1"/>
    <n v="2.8809236180000002"/>
    <x v="3"/>
    <n v="0"/>
    <n v="0.55281916799999997"/>
    <x v="2"/>
    <x v="0"/>
    <x v="2"/>
    <n v="0"/>
    <n v="0"/>
    <n v="0"/>
    <n v="0"/>
    <n v="0"/>
  </r>
  <r>
    <s v="AF70"/>
    <x v="6"/>
    <x v="6"/>
    <x v="6"/>
    <s v="AF70"/>
    <n v="3102.0970000000002"/>
    <x v="0"/>
    <x v="2"/>
    <x v="4"/>
    <n v="0"/>
    <n v="1"/>
    <n v="0"/>
    <s v="L"/>
    <n v="1"/>
    <m/>
    <m/>
    <m/>
    <m/>
    <m/>
    <m/>
    <n v="1"/>
    <n v="2.8716532219999999"/>
    <x v="4"/>
    <n v="0"/>
    <n v="0.56983743200000003"/>
    <x v="2"/>
    <x v="0"/>
    <x v="2"/>
    <n v="0"/>
    <n v="0"/>
    <n v="0"/>
    <n v="0"/>
    <n v="0"/>
  </r>
  <r>
    <s v="AF70"/>
    <x v="6"/>
    <x v="6"/>
    <x v="6"/>
    <s v="AF70"/>
    <n v="3102.0970000000002"/>
    <x v="0"/>
    <x v="3"/>
    <x v="5"/>
    <n v="0"/>
    <n v="1"/>
    <n v="0"/>
    <s v="MWH"/>
    <n v="1"/>
    <m/>
    <m/>
    <m/>
    <m/>
    <m/>
    <m/>
    <n v="1"/>
    <n v="67.78"/>
    <x v="5"/>
    <n v="0"/>
    <n v="67.78"/>
    <x v="2"/>
    <x v="0"/>
    <x v="2"/>
    <n v="0"/>
    <n v="0"/>
    <n v="0"/>
    <n v="0"/>
    <n v="0"/>
  </r>
  <r>
    <s v="AF70"/>
    <x v="6"/>
    <x v="6"/>
    <x v="6"/>
    <s v="AF70"/>
    <n v="3102.0970000000002"/>
    <x v="0"/>
    <x v="3"/>
    <x v="17"/>
    <n v="0"/>
    <n v="1"/>
    <n v="0"/>
    <s v="MWH"/>
    <n v="1"/>
    <m/>
    <m/>
    <m/>
    <m/>
    <m/>
    <m/>
    <n v="1"/>
    <n v="60.671999999999997"/>
    <x v="5"/>
    <n v="60.671999999999997"/>
    <n v="0"/>
    <x v="2"/>
    <x v="0"/>
    <x v="2"/>
    <n v="0"/>
    <n v="0"/>
    <n v="0"/>
    <n v="0"/>
    <n v="0"/>
  </r>
  <r>
    <s v="AF70"/>
    <x v="7"/>
    <x v="7"/>
    <x v="7"/>
    <s v="AF70"/>
    <n v="3102.0970000000002"/>
    <x v="0"/>
    <x v="3"/>
    <x v="5"/>
    <n v="0"/>
    <n v="1"/>
    <n v="0"/>
    <s v="MWH"/>
    <n v="1"/>
    <m/>
    <m/>
    <m/>
    <m/>
    <m/>
    <m/>
    <n v="1"/>
    <n v="67.78"/>
    <x v="5"/>
    <n v="0"/>
    <n v="67.78"/>
    <x v="2"/>
    <x v="0"/>
    <x v="2"/>
    <n v="0"/>
    <n v="0"/>
    <n v="0"/>
    <n v="0"/>
    <n v="0"/>
  </r>
  <r>
    <s v="AF70"/>
    <x v="4"/>
    <x v="4"/>
    <x v="4"/>
    <s v="AF70"/>
    <n v="3452.8627031935594"/>
    <x v="1"/>
    <x v="14"/>
    <x v="27"/>
    <n v="14.7287"/>
    <n v="0"/>
    <n v="0"/>
    <s v="NM3"/>
    <n v="0"/>
    <n v="1"/>
    <m/>
    <m/>
    <m/>
    <m/>
    <m/>
    <n v="0"/>
    <n v="2.991354625"/>
    <x v="17"/>
    <n v="0"/>
    <n v="0.28189999999999998"/>
    <x v="2"/>
    <x v="0"/>
    <x v="2"/>
    <n v="0"/>
    <n v="1377.9250912102241"/>
    <n v="0"/>
    <n v="143.36356830930953"/>
    <n v="1521.2886595195337"/>
  </r>
  <r>
    <s v="AF70"/>
    <x v="4"/>
    <x v="4"/>
    <x v="4"/>
    <s v="AF70"/>
    <n v="3452.8627031935594"/>
    <x v="2"/>
    <x v="14"/>
    <x v="28"/>
    <n v="13.700708351999999"/>
    <n v="1"/>
    <n v="13.700708351999999"/>
    <s v="NM3"/>
    <n v="0"/>
    <m/>
    <n v="1"/>
    <m/>
    <m/>
    <m/>
    <m/>
    <n v="1"/>
    <n v="2.3168544958158996"/>
    <x v="18"/>
    <n v="0"/>
    <n v="0.28189999999999998"/>
    <x v="24"/>
    <x v="0"/>
    <x v="37"/>
    <n v="109602.65919990849"/>
    <n v="962.66910371377276"/>
    <n v="0"/>
    <n v="133.35748828531231"/>
    <n v="1096.026591999085"/>
  </r>
  <r>
    <s v="AF70"/>
    <x v="0"/>
    <x v="0"/>
    <x v="0"/>
    <s v="ROM"/>
    <n v="3243.0313830559739"/>
    <x v="3"/>
    <x v="2"/>
    <x v="29"/>
    <n v="1.28715"/>
    <n v="1"/>
    <n v="1.28715"/>
    <s v="L"/>
    <n v="0"/>
    <m/>
    <m/>
    <n v="1"/>
    <m/>
    <m/>
    <m/>
    <n v="1"/>
    <n v="3.0287863912414599"/>
    <x v="19"/>
    <n v="0"/>
    <n v="0.55281916799999997"/>
    <x v="25"/>
    <x v="0"/>
    <x v="38"/>
    <n v="12642.965641425686"/>
    <n v="103.35350364509202"/>
    <n v="0"/>
    <n v="23.076152769164818"/>
    <n v="126.42965641425684"/>
  </r>
  <r>
    <s v="AF70"/>
    <x v="2"/>
    <x v="2"/>
    <x v="2"/>
    <s v="FEED"/>
    <n v="3455.0843085184442"/>
    <x v="3"/>
    <x v="2"/>
    <x v="29"/>
    <n v="1.8"/>
    <n v="0"/>
    <n v="0"/>
    <s v="L"/>
    <n v="0"/>
    <m/>
    <m/>
    <n v="1"/>
    <m/>
    <m/>
    <m/>
    <n v="0"/>
    <n v="3.0287863912414599"/>
    <x v="19"/>
    <n v="0"/>
    <n v="0.55281916799999997"/>
    <x v="2"/>
    <x v="0"/>
    <x v="2"/>
    <n v="0"/>
    <n v="153.98415902569596"/>
    <n v="0"/>
    <n v="34.380662990490393"/>
    <n v="188.36482201618634"/>
  </r>
  <r>
    <s v="AF70"/>
    <x v="0"/>
    <x v="0"/>
    <x v="0"/>
    <s v="ROM"/>
    <n v="3243.0313830559739"/>
    <x v="4"/>
    <x v="2"/>
    <x v="30"/>
    <n v="3.3660000000000001"/>
    <n v="0"/>
    <n v="0"/>
    <s v="L"/>
    <n v="0"/>
    <m/>
    <m/>
    <m/>
    <n v="1"/>
    <m/>
    <m/>
    <n v="0"/>
    <n v="0.11899999999999999"/>
    <x v="20"/>
    <n v="0"/>
    <n v="0.1012"/>
    <x v="2"/>
    <x v="0"/>
    <x v="2"/>
    <n v="0"/>
    <n v="1.9430557670952207"/>
    <n v="0"/>
    <n v="11.047036158990805"/>
    <n v="12.990091926086025"/>
  </r>
  <r>
    <s v="AF70"/>
    <x v="2"/>
    <x v="2"/>
    <x v="2"/>
    <s v="FEED"/>
    <n v="3455.0843085184442"/>
    <x v="5"/>
    <x v="2"/>
    <x v="30"/>
    <n v="1.8260000000000001"/>
    <n v="0"/>
    <n v="0"/>
    <s v="L"/>
    <n v="0"/>
    <m/>
    <m/>
    <m/>
    <n v="1"/>
    <m/>
    <m/>
    <n v="0"/>
    <n v="0.11899999999999999"/>
    <x v="20"/>
    <n v="0"/>
    <n v="0.1012"/>
    <x v="2"/>
    <x v="0"/>
    <x v="2"/>
    <n v="0"/>
    <n v="1.122999142629133"/>
    <n v="0"/>
    <n v="6.3846917547229367"/>
    <n v="7.50769089735207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795A3-0EE1-4EF5-ADCC-03CD8A4E7BAA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G66" firstHeaderRow="1" firstDataRow="1" firstDataCol="7"/>
  <pivotFields count="3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0"/>
        <item x="1"/>
        <item x="2"/>
        <item x="3"/>
        <item x="4"/>
        <item x="6"/>
        <item x="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8">
        <item x="1"/>
        <item x="7"/>
        <item x="2"/>
        <item x="0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8"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0"/>
        <item x="1"/>
        <item x="5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12"/>
        <item x="14"/>
        <item x="11"/>
        <item x="8"/>
        <item x="3"/>
        <item x="0"/>
        <item x="5"/>
        <item x="13"/>
        <item x="15"/>
        <item x="10"/>
        <item x="4"/>
        <item x="7"/>
        <item x="9"/>
        <item x="6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1">
        <item x="0"/>
        <item x="19"/>
        <item x="20"/>
        <item x="27"/>
        <item x="21"/>
        <item x="22"/>
        <item x="1"/>
        <item x="2"/>
        <item x="3"/>
        <item x="4"/>
        <item x="29"/>
        <item x="16"/>
        <item x="5"/>
        <item x="17"/>
        <item x="30"/>
        <item x="6"/>
        <item x="23"/>
        <item x="24"/>
        <item x="25"/>
        <item x="7"/>
        <item x="8"/>
        <item x="18"/>
        <item x="28"/>
        <item x="9"/>
        <item x="10"/>
        <item x="11"/>
        <item x="12"/>
        <item x="13"/>
        <item x="14"/>
        <item x="26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items count="21">
        <item x="5"/>
        <item x="20"/>
        <item x="7"/>
        <item x="0"/>
        <item x="13"/>
        <item x="16"/>
        <item x="18"/>
        <item x="4"/>
        <item x="3"/>
        <item x="1"/>
        <item x="2"/>
        <item x="19"/>
        <item x="12"/>
        <item x="17"/>
        <item x="15"/>
        <item x="14"/>
        <item x="11"/>
        <item x="6"/>
        <item x="9"/>
        <item x="10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3" outline="0" showAll="0" defaultSubtotal="0">
      <items count="26">
        <item x="2"/>
        <item x="23"/>
        <item x="3"/>
        <item x="7"/>
        <item x="22"/>
        <item x="6"/>
        <item x="5"/>
        <item x="10"/>
        <item x="17"/>
        <item x="16"/>
        <item x="15"/>
        <item x="14"/>
        <item x="18"/>
        <item x="0"/>
        <item x="8"/>
        <item x="4"/>
        <item x="9"/>
        <item x="1"/>
        <item x="21"/>
        <item x="13"/>
        <item x="12"/>
        <item x="11"/>
        <item x="25"/>
        <item x="20"/>
        <item x="24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3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3" outline="0" showAll="0" defaultSubtotal="0">
      <items count="39">
        <item x="2"/>
        <item x="5"/>
        <item x="8"/>
        <item x="9"/>
        <item x="10"/>
        <item x="34"/>
        <item x="4"/>
        <item x="16"/>
        <item x="25"/>
        <item x="23"/>
        <item x="24"/>
        <item x="28"/>
        <item x="20"/>
        <item x="22"/>
        <item x="26"/>
        <item x="12"/>
        <item x="13"/>
        <item x="1"/>
        <item x="3"/>
        <item x="21"/>
        <item x="7"/>
        <item x="32"/>
        <item x="15"/>
        <item x="27"/>
        <item x="19"/>
        <item x="14"/>
        <item x="18"/>
        <item x="0"/>
        <item x="11"/>
        <item x="35"/>
        <item x="17"/>
        <item x="30"/>
        <item x="38"/>
        <item x="6"/>
        <item x="29"/>
        <item x="33"/>
        <item x="31"/>
        <item x="37"/>
        <item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1"/>
    <field x="6"/>
    <field x="7"/>
    <field x="8"/>
    <field x="25"/>
    <field x="26"/>
    <field x="27"/>
  </rowFields>
  <rowItems count="63">
    <i>
      <x/>
      <x/>
      <x v="15"/>
      <x v="10"/>
      <x v="22"/>
      <x/>
      <x v="32"/>
    </i>
    <i r="1">
      <x v="1"/>
      <x v="4"/>
      <x v="12"/>
      <x/>
      <x/>
      <x v="18"/>
    </i>
    <i r="2">
      <x v="5"/>
      <x/>
      <x v="13"/>
      <x/>
      <x v="27"/>
    </i>
    <i r="3">
      <x v="20"/>
      <x v="15"/>
      <x/>
      <x v="33"/>
    </i>
    <i r="3">
      <x v="23"/>
      <x v="6"/>
      <x/>
      <x v="20"/>
    </i>
    <i r="2">
      <x v="6"/>
      <x v="19"/>
      <x v="2"/>
      <x/>
      <x v="1"/>
    </i>
    <i r="3">
      <x v="24"/>
      <x v="5"/>
      <x/>
      <x v="2"/>
    </i>
    <i r="3">
      <x v="25"/>
      <x v="3"/>
      <x/>
      <x v="3"/>
    </i>
    <i r="3">
      <x v="26"/>
      <x v="14"/>
      <x/>
      <x v="4"/>
    </i>
    <i r="2">
      <x v="10"/>
      <x v="15"/>
      <x/>
      <x/>
      <x v="6"/>
    </i>
    <i r="2">
      <x v="11"/>
      <x v="30"/>
      <x/>
      <x/>
      <x v="15"/>
    </i>
    <i r="2">
      <x v="13"/>
      <x v="27"/>
      <x v="16"/>
      <x/>
      <x/>
    </i>
    <i r="3">
      <x v="28"/>
      <x/>
      <x/>
      <x v="28"/>
    </i>
    <i r="2">
      <x v="14"/>
      <x v="6"/>
      <x v="17"/>
      <x/>
      <x v="17"/>
    </i>
    <i r="2">
      <x v="15"/>
      <x v="7"/>
      <x/>
      <x/>
      <x/>
    </i>
    <i r="3">
      <x v="8"/>
      <x/>
      <x/>
      <x/>
    </i>
    <i r="3">
      <x v="9"/>
      <x/>
      <x/>
      <x/>
    </i>
    <i r="1">
      <x v="4"/>
      <x v="15"/>
      <x v="14"/>
      <x/>
      <x/>
      <x/>
    </i>
    <i>
      <x v="1"/>
      <x v="1"/>
      <x v="3"/>
      <x v="11"/>
      <x/>
      <x/>
      <x v="16"/>
    </i>
    <i r="2">
      <x v="4"/>
      <x v="12"/>
      <x/>
      <x/>
      <x v="25"/>
    </i>
    <i r="2">
      <x v="11"/>
      <x v="30"/>
      <x/>
      <x/>
      <x v="22"/>
    </i>
    <i>
      <x v="2"/>
      <x/>
      <x v="15"/>
      <x v="10"/>
      <x/>
      <x/>
      <x/>
    </i>
    <i r="1">
      <x v="1"/>
      <x v="3"/>
      <x v="11"/>
      <x/>
      <x/>
      <x v="12"/>
    </i>
    <i r="2">
      <x v="4"/>
      <x v="13"/>
      <x/>
      <x v="1"/>
      <x/>
    </i>
    <i r="2">
      <x v="12"/>
      <x v="30"/>
      <x/>
      <x/>
      <x v="19"/>
    </i>
    <i r="2">
      <x v="14"/>
      <x v="6"/>
      <x v="7"/>
      <x/>
      <x v="7"/>
    </i>
    <i r="2">
      <x v="15"/>
      <x v="7"/>
      <x v="21"/>
      <x/>
      <x v="30"/>
    </i>
    <i r="3">
      <x v="8"/>
      <x v="20"/>
      <x/>
      <x v="26"/>
    </i>
    <i r="3">
      <x v="9"/>
      <x v="19"/>
      <x/>
      <x v="24"/>
    </i>
    <i r="1">
      <x v="3"/>
      <x v="15"/>
      <x v="14"/>
      <x/>
      <x/>
      <x/>
    </i>
    <i>
      <x v="3"/>
      <x v="1"/>
      <x v="3"/>
      <x v="11"/>
      <x/>
      <x/>
      <x v="14"/>
    </i>
    <i r="2">
      <x v="4"/>
      <x v="12"/>
      <x/>
      <x/>
      <x v="23"/>
    </i>
    <i r="2">
      <x v="9"/>
      <x v="21"/>
      <x v="12"/>
      <x/>
      <x v="11"/>
    </i>
    <i r="2">
      <x v="14"/>
      <x v="6"/>
      <x v="11"/>
      <x/>
      <x v="13"/>
    </i>
    <i r="2">
      <x v="15"/>
      <x v="7"/>
      <x v="10"/>
      <x/>
      <x v="9"/>
    </i>
    <i r="3">
      <x v="8"/>
      <x v="9"/>
      <x/>
      <x v="10"/>
    </i>
    <i r="3">
      <x v="9"/>
      <x v="8"/>
      <x/>
      <x v="8"/>
    </i>
    <i>
      <x v="4"/>
      <x v="1"/>
      <x/>
      <x v="2"/>
      <x/>
      <x/>
      <x v="31"/>
    </i>
    <i r="2">
      <x v="1"/>
      <x v="5"/>
      <x v="18"/>
      <x/>
      <x v="21"/>
    </i>
    <i r="3">
      <x v="16"/>
      <x/>
      <x/>
      <x/>
    </i>
    <i r="2">
      <x v="2"/>
      <x v="1"/>
      <x v="25"/>
      <x/>
      <x v="34"/>
    </i>
    <i r="2">
      <x v="4"/>
      <x v="12"/>
      <x/>
      <x/>
      <x v="35"/>
    </i>
    <i r="2">
      <x v="7"/>
      <x v="4"/>
      <x v="23"/>
      <x/>
      <x v="36"/>
    </i>
    <i r="2">
      <x v="8"/>
      <x v="18"/>
      <x/>
      <x/>
      <x v="29"/>
    </i>
    <i r="2">
      <x v="11"/>
      <x v="29"/>
      <x v="1"/>
      <x/>
      <x/>
    </i>
    <i r="3">
      <x v="30"/>
      <x/>
      <x/>
      <x v="38"/>
    </i>
    <i r="2">
      <x v="14"/>
      <x v="17"/>
      <x v="4"/>
      <x/>
      <x v="5"/>
    </i>
    <i r="1">
      <x v="2"/>
      <x v="1"/>
      <x v="3"/>
      <x/>
      <x/>
      <x/>
    </i>
    <i r="1">
      <x v="5"/>
      <x v="1"/>
      <x v="22"/>
      <x v="24"/>
      <x/>
      <x v="37"/>
    </i>
    <i>
      <x v="5"/>
      <x v="1"/>
      <x v="4"/>
      <x v="12"/>
      <x/>
      <x/>
      <x/>
    </i>
    <i r="3">
      <x v="13"/>
      <x/>
      <x/>
      <x/>
    </i>
    <i r="2">
      <x v="14"/>
      <x v="6"/>
      <x/>
      <x/>
      <x/>
    </i>
    <i r="2">
      <x v="15"/>
      <x v="7"/>
      <x/>
      <x/>
      <x/>
    </i>
    <i r="3">
      <x v="8"/>
      <x/>
      <x/>
      <x/>
    </i>
    <i r="3">
      <x v="9"/>
      <x/>
      <x/>
      <x/>
    </i>
    <i>
      <x v="6"/>
      <x v="1"/>
      <x v="4"/>
      <x v="12"/>
      <x/>
      <x/>
      <x/>
    </i>
    <i r="2">
      <x v="9"/>
      <x v="21"/>
      <x/>
      <x/>
      <x/>
    </i>
    <i r="2">
      <x v="14"/>
      <x v="6"/>
      <x/>
      <x/>
      <x/>
    </i>
    <i r="2">
      <x v="15"/>
      <x v="7"/>
      <x/>
      <x/>
      <x/>
    </i>
    <i r="3">
      <x v="8"/>
      <x/>
      <x/>
      <x/>
    </i>
    <i r="3">
      <x v="9"/>
      <x/>
      <x/>
      <x/>
    </i>
    <i>
      <x v="7"/>
      <x v="1"/>
      <x v="4"/>
      <x v="12"/>
      <x/>
      <x/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3D8FD1-749A-4C89-904B-7164C384FE44}" name="principal" displayName="principal" ref="I2:AO64" totalsRowShown="0" headerRowDxfId="60" dataDxfId="59">
  <tableColumns count="33">
    <tableColumn id="1" xr3:uid="{C2B481AC-1B3B-4355-8DA7-F9EA8BDDA95B}" name="produto_demanda" dataDxfId="58"/>
    <tableColumn id="2" xr3:uid="{2E418AC5-79C7-4155-9EF6-27CCF46203B5}" name="macroprocesso" dataDxfId="57"/>
    <tableColumn id="31" xr3:uid="{9AA269DD-2F5B-453E-89F0-E08041229DE1}" name="unidade" dataDxfId="56"/>
    <tableColumn id="3" xr3:uid="{02FEC0F5-9CFD-42EA-91E3-C977A9E773F4}" name="etapa" dataDxfId="55"/>
    <tableColumn id="5" xr3:uid="{5E6F9B56-16DE-4FC6-92C4-378E7C78BCEF}" name="proto" dataDxfId="54"/>
    <tableColumn id="6" xr3:uid="{4BBC7A96-C2B2-4010-8571-8D2C17042D32}" name="massa_kt" dataDxfId="53">
      <calculatedColumnFormula>SUMIFS(balanco_massas[massa],balanco_massas[macroprocesso],principal[[#This Row],[macroprocesso]],balanco_massas[produto],principal[[#This Row],[proto]])</calculatedColumnFormula>
    </tableColumn>
    <tableColumn id="4" xr3:uid="{3A528CE0-6AAF-4DAD-B746-8DA569DBAF3A}" name="tecnologia" dataDxfId="52"/>
    <tableColumn id="33" xr3:uid="{4DD040B4-4554-4748-BC3E-A364A9EB6278}" name="aplicação" dataDxfId="51"/>
    <tableColumn id="7" xr3:uid="{84AFD4E2-293F-44C6-BC17-63A6EE8CB11E}" name="consumivel" dataDxfId="50"/>
    <tableColumn id="8" xr3:uid="{87A777D5-C977-41AA-B4D9-EB1F9D09607A}" name="consumo_especifico" dataDxfId="49"/>
    <tableColumn id="17" xr3:uid="{845BFE6C-E374-4778-BCDF-D44171154823}" name="dec_perc" dataDxfId="48"/>
    <tableColumn id="22" xr3:uid="{99560AB0-7DDB-4B16-B701-99624B3F2850}" name="consumo_calc" dataDxfId="47">
      <calculatedColumnFormula>principal[[#This Row],[dec_perc]]*principal[[#This Row],[consumo_especifico]]</calculatedColumnFormula>
    </tableColumn>
    <tableColumn id="9" xr3:uid="{DA6F11D8-0E42-4377-AFA9-A3F08781C150}" name="unidade_consumo" dataDxfId="46"/>
    <tableColumn id="26" xr3:uid="{E744E556-88EC-4333-B7D4-A192AAABD3DA}" name="BAU" dataDxfId="45"/>
    <tableColumn id="24" xr3:uid="{B2E37CE1-6D21-4CF3-A25C-7EEC45E24ABC}" name="BIOM" dataDxfId="44"/>
    <tableColumn id="23" xr3:uid="{DB8802FC-5275-4C00-A9F2-068C9B945979}" name="GAS" dataDxfId="43"/>
    <tableColumn id="27" xr3:uid="{554A0AB2-A6E9-43E8-B2EF-EF7BBEFC5650}" name="B30" dataDxfId="42"/>
    <tableColumn id="28" xr3:uid="{E380EECC-0D75-4351-9BC2-DCBDB4073430}" name="ETA" dataDxfId="41"/>
    <tableColumn id="32" xr3:uid="{EB7F98AE-D39A-40FA-989E-20AC39794BC4}" name="CF" dataDxfId="40"/>
    <tableColumn id="30" xr3:uid="{B9CB3247-ED6E-4C6F-A766-605B16309F7B}" name="CF2" dataDxfId="39"/>
    <tableColumn id="25" xr3:uid="{ECF9B156-6C5A-4368-ACCE-2A246112A839}" name="restricao" dataDxfId="38">
      <calculatedColumnFormula array="1">SUMPRODUCT(OFFSET(AV3,0,0,1,ROWS(principal[dec_perc])),TRANSPOSE(principal[dec_perc]))</calculatedColumnFormula>
    </tableColumn>
    <tableColumn id="29" xr3:uid="{4BE8756A-8EBA-415E-A4B4-EF6434133380}" name="fe_total" dataDxfId="37">
      <calculatedColumnFormula>principal[[#This Row],[fe_escopo_1]]+principal[[#This Row],[fe_escopo_2]]+principal[[#This Row],[fe_escopo_3]]</calculatedColumnFormula>
    </tableColumn>
    <tableColumn id="10" xr3:uid="{1B598F36-368B-4B90-BD71-5CFEDE693D1C}" name="fe_escopo_1" dataDxfId="36">
      <calculatedColumnFormula array="1">_xlfn.XLOOKUP(1,(principal[[#This Row],[consumivel]]=fator_emissao[consumivel])*(fator_emissao[escopo]="SCOPE 1"),fator_emissao[fator_emissao],0,0)</calculatedColumnFormula>
    </tableColumn>
    <tableColumn id="11" xr3:uid="{3AA226E4-3846-4D07-9840-99740E200597}" name="fe_escopo_2" dataDxfId="35">
      <calculatedColumnFormula array="1">_xlfn.XLOOKUP(1,(principal[[#This Row],[consumivel]]=fator_emissao[consumivel])*(fator_emissao[escopo]="SCOPE 2"),fator_emissao[fator_emissao],0,0)</calculatedColumnFormula>
    </tableColumn>
    <tableColumn id="12" xr3:uid="{79B99C72-2A62-410B-BAEA-E9123A168B0B}" name="fe_escopo_3" dataDxfId="34">
      <calculatedColumnFormula array="1">_xlfn.XLOOKUP(1,(principal[[#This Row],[consumivel]]=fator_emissao[consumivel])*(fator_emissao[escopo]="SCOPE 3"),fator_emissao[fator_emissao],0,0)</calculatedColumnFormula>
    </tableColumn>
    <tableColumn id="13" xr3:uid="{E5E855C8-7FE2-4C12-8CAB-F203B71FB744}" name="ESCOPO 1" dataDxfId="33">
      <calculatedColumnFormula>principal[[#This Row],[massa_kt]]*principal[[#This Row],[consumo_especifico]]*principal[[#This Row],[fe_escopo_1]]*principal[[#This Row],[dec_perc]]</calculatedColumnFormula>
    </tableColumn>
    <tableColumn id="14" xr3:uid="{0FDA7C35-5C74-40E2-976D-34DDF1794537}" name="ESCOPO 2" dataDxfId="32">
      <calculatedColumnFormula>principal[[#This Row],[massa_kt]]*principal[[#This Row],[consumo_especifico]]*principal[[#This Row],[fe_escopo_2]]*principal[[#This Row],[dec_perc]]</calculatedColumnFormula>
    </tableColumn>
    <tableColumn id="15" xr3:uid="{E1DCDF56-7E3B-4047-9E0F-9ADC62E54DF6}" name="ESCOPO 3" dataDxfId="31">
      <calculatedColumnFormula>principal[[#This Row],[massa_kt]]*principal[[#This Row],[consumo_especifico]]*principal[[#This Row],[fe_escopo_3]]*principal[[#This Row],[dec_perc]]</calculatedColumnFormula>
    </tableColumn>
    <tableColumn id="16" xr3:uid="{EFC0B288-113D-4036-B892-E907FF93BC23}" name="emissao_total" dataDxfId="30">
      <calculatedColumnFormula>principal[[#This Row],[ESCOPO 1]]+principal[[#This Row],[ESCOPO 2]]+principal[[#This Row],[ESCOPO 3]]</calculatedColumnFormula>
    </tableColumn>
    <tableColumn id="18" xr3:uid="{90AB0E1B-541F-4A0E-9F32-9FEC2E6165B7}" name="sens_esc_1" dataDxfId="29">
      <calculatedColumnFormula>1%*principal[[#This Row],[massa_kt]]*principal[[#This Row],[consumo_especifico]]*principal[[#This Row],[fe_escopo_1]]</calculatedColumnFormula>
    </tableColumn>
    <tableColumn id="19" xr3:uid="{432E38C1-45B9-4838-8D04-90CEEF26E504}" name="sens_esc_2" dataDxfId="28">
      <calculatedColumnFormula>1%*principal[[#This Row],[massa_kt]]*principal[[#This Row],[consumo_especifico]]*principal[[#This Row],[fe_escopo_2]]</calculatedColumnFormula>
    </tableColumn>
    <tableColumn id="20" xr3:uid="{8FAD9E84-CFBC-4214-8054-E54BC9C2CA24}" name="sens_esc_3" dataDxfId="27">
      <calculatedColumnFormula>1%*principal[[#This Row],[massa_kt]]*principal[[#This Row],[consumo_especifico]]*principal[[#This Row],[fe_escopo_3]]</calculatedColumnFormula>
    </tableColumn>
    <tableColumn id="21" xr3:uid="{5D45681F-9A93-432F-A69B-B7AFA71AF432}" name="sens_total" dataDxfId="26">
      <calculatedColumnFormula>principal[[#This Row],[sens_esc_3]]+principal[[#This Row],[sens_esc_2]]+principal[[#This Row],[sens_esc_1]]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86FFDB-E664-43E0-9FD3-65E754FAF71E}" name="balanco_massas" displayName="balanco_massas" ref="B75:G83" totalsRowShown="0">
  <autoFilter ref="B75:G83" xr:uid="{6D86FFDB-E664-43E0-9FD3-65E754FAF71E}"/>
  <tableColumns count="6">
    <tableColumn id="1" xr3:uid="{7027A0E0-48D5-4C45-A9DA-5B33288F7D0B}" name="produto_demanda" dataDxfId="25"/>
    <tableColumn id="2" xr3:uid="{EDBE7287-14C7-4740-9E85-623271670DA2}" name="macroprocesso" dataDxfId="24"/>
    <tableColumn id="3" xr3:uid="{891BB1DB-4BD7-434C-A268-F42025F1CCF6}" name="produto" dataDxfId="23"/>
    <tableColumn id="6" xr3:uid="{31484AA2-23BD-490F-B0C4-B81E05AD5A01}" name="Fator Massa" dataDxfId="22"/>
    <tableColumn id="4" xr3:uid="{A8360ED0-748D-4A9B-8802-ACE7D47A2A48}" name="massa" dataDxfId="21">
      <calculatedColumnFormula>balanco_massas[[#This Row],[Fator Massa]]*$C$15</calculatedColumnFormula>
    </tableColumn>
    <tableColumn id="5" xr3:uid="{08E7D974-77B1-4523-A32A-510D3D45D2AF}" name="unid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758771-6217-478A-8A70-3E754FDDCB82}" name="fator_emissao" displayName="fator_emissao" ref="B98:F160" totalsRowShown="0" headerRowDxfId="19" dataDxfId="18">
  <autoFilter ref="B98:F160" xr:uid="{32758771-6217-478A-8A70-3E754FDDCB82}"/>
  <tableColumns count="5">
    <tableColumn id="1" xr3:uid="{A340FF1D-C28E-4996-A0D0-493AE2CB1CBB}" name="grupo_consumivel" dataDxfId="17"/>
    <tableColumn id="2" xr3:uid="{0A636799-194A-4474-BF8F-227B60553484}" name="consumivel" dataDxfId="16"/>
    <tableColumn id="3" xr3:uid="{E6D01384-7DB8-42F4-9816-9AB208DB03C2}" name="escopo" dataDxfId="15"/>
    <tableColumn id="4" xr3:uid="{0CC5187C-9844-435D-9FDB-5C837DDF0495}" name="fator_emissao" dataDxfId="14"/>
    <tableColumn id="5" xr3:uid="{FD399849-011C-4D36-A660-AECB42F30804}" name="kgCO2e_unid" dataDxfId="1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438F36-B561-4CA4-B0B5-4F592AA5455A}" name="Tabela46" displayName="Tabela46" ref="B172:E196" totalsRowShown="0" headerRowDxfId="12" dataDxfId="11">
  <autoFilter ref="B172:E196" xr:uid="{E3438F36-B561-4CA4-B0B5-4F592AA5455A}"/>
  <tableColumns count="4">
    <tableColumn id="1" xr3:uid="{0987B950-0982-4BE1-98A6-A57B71EDF840}" name="grupo_consumivel" dataDxfId="10"/>
    <tableColumn id="2" xr3:uid="{FB957191-EEDD-469C-932C-E39C8555F7EF}" name="consumivel" dataDxfId="9"/>
    <tableColumn id="4" xr3:uid="{1D6664AF-45F3-4896-8F6D-4692678FC081}" name="preço" dataDxfId="8"/>
    <tableColumn id="5" xr3:uid="{D235E531-7BE3-448B-8515-0A45C54E59FC}" name="unidade" dataDxfId="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FECE0-9926-465C-83B0-95AB67818716}" name="Tabela1" displayName="Tabela1" ref="A1:N187" totalsRowShown="0" headerRowDxfId="6">
  <autoFilter ref="A1:N187" xr:uid="{078FECE0-9926-465C-83B0-95AB67818716}"/>
  <sortState xmlns:xlrd2="http://schemas.microsoft.com/office/spreadsheetml/2017/richdata2" ref="A2:I187">
    <sortCondition ref="D2:D187"/>
    <sortCondition ref="C2:C187"/>
    <sortCondition ref="F2:F187"/>
    <sortCondition ref="H2:H187"/>
  </sortState>
  <tableColumns count="14">
    <tableColumn id="1" xr3:uid="{0A40F2E2-E0BE-4447-B573-C032777B47F8}" name="produto_demanda"/>
    <tableColumn id="2" xr3:uid="{0EBC28B4-63A0-4DD2-B496-6D3C2F4A6AD0}" name="macroprocesso"/>
    <tableColumn id="9" xr3:uid="{771BAF19-70B2-42EB-90E0-6FFE082C8379}" name="etapa"/>
    <tableColumn id="3" xr3:uid="{338D73F7-7C8D-424A-8623-139D8A18A19F}" name="tecnologia"/>
    <tableColumn id="4" xr3:uid="{FBD82A35-03DE-450D-94BF-4A038F564E99}" name="aplicação"/>
    <tableColumn id="5" xr3:uid="{FB7DEA01-AC2A-4512-BE08-384C53B9B8D0}" name="consumivel orig"/>
    <tableColumn id="6" xr3:uid="{209A155B-D4CE-470B-A59F-42E0499B3409}" name="consumivel"/>
    <tableColumn id="7" xr3:uid="{89AD2B38-7D53-44DD-8BC9-26C3BE20669D}" name="escopo"/>
    <tableColumn id="8" xr3:uid="{7317438E-C935-41D4-8748-0FA259038813}" name="emissao">
      <calculatedColumnFormula array="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calculatedColumnFormula>
    </tableColumn>
    <tableColumn id="10" xr3:uid="{F7AC5740-1DD1-477E-98DB-0C275ADC45F2}" name="cenario 1"/>
    <tableColumn id="11" xr3:uid="{D0E2FCC6-43C2-4031-A58E-71D974D34E3A}" name="cenario 2" dataDxfId="5"/>
    <tableColumn id="12" xr3:uid="{48A4248C-8B85-4EBB-BE96-8B99F4C2EE8C}" name="cenario 3" dataDxfId="4"/>
    <tableColumn id="13" xr3:uid="{658DD0E0-3307-4204-ABF9-668723998631}" name="cenario 4" dataDxfId="3"/>
    <tableColumn id="14" xr3:uid="{B963AD19-E9C5-4476-8B87-7B66A841788F}" name="cenario 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3CFF-762B-41D4-B34A-8E43C4CFF946}">
  <dimension ref="A3:G66"/>
  <sheetViews>
    <sheetView zoomScale="160" zoomScaleNormal="160" workbookViewId="0">
      <selection activeCell="A15" sqref="A15"/>
    </sheetView>
  </sheetViews>
  <sheetFormatPr defaultRowHeight="14.5" x14ac:dyDescent="0.35"/>
  <cols>
    <col min="1" max="1" width="28.54296875" bestFit="1" customWidth="1"/>
    <col min="2" max="2" width="15.54296875" customWidth="1"/>
    <col min="3" max="3" width="18.26953125" customWidth="1"/>
    <col min="4" max="4" width="25.453125" customWidth="1"/>
    <col min="5" max="30" width="13.81640625" bestFit="1" customWidth="1"/>
    <col min="31" max="31" width="12.1796875" bestFit="1" customWidth="1"/>
  </cols>
  <sheetData>
    <row r="3" spans="1:7" x14ac:dyDescent="0.35">
      <c r="A3" s="2" t="s">
        <v>70</v>
      </c>
      <c r="B3" s="2" t="s">
        <v>6</v>
      </c>
      <c r="C3" s="2" t="s">
        <v>144</v>
      </c>
      <c r="D3" s="2" t="s">
        <v>3</v>
      </c>
      <c r="E3" s="2" t="s">
        <v>80</v>
      </c>
      <c r="F3" s="2" t="s">
        <v>81</v>
      </c>
      <c r="G3" s="2" t="s">
        <v>82</v>
      </c>
    </row>
    <row r="4" spans="1:7" x14ac:dyDescent="0.35">
      <c r="A4" t="s">
        <v>50</v>
      </c>
      <c r="B4" t="s">
        <v>140</v>
      </c>
      <c r="C4" t="s">
        <v>146</v>
      </c>
      <c r="D4" t="s">
        <v>128</v>
      </c>
      <c r="E4" s="63">
        <v>10335.350364509204</v>
      </c>
      <c r="F4" s="63">
        <v>0</v>
      </c>
      <c r="G4" s="63">
        <v>2307.6152769164819</v>
      </c>
    </row>
    <row r="5" spans="1:7" x14ac:dyDescent="0.35">
      <c r="A5" t="s">
        <v>50</v>
      </c>
      <c r="B5" t="s">
        <v>87</v>
      </c>
      <c r="C5" t="s">
        <v>147</v>
      </c>
      <c r="D5" t="s">
        <v>14</v>
      </c>
      <c r="E5" s="63">
        <v>0</v>
      </c>
      <c r="F5" s="63">
        <v>0</v>
      </c>
      <c r="G5" s="63">
        <v>246.84599189718605</v>
      </c>
    </row>
    <row r="6" spans="1:7" x14ac:dyDescent="0.35">
      <c r="A6" t="s">
        <v>50</v>
      </c>
      <c r="B6" t="s">
        <v>87</v>
      </c>
      <c r="C6" t="s">
        <v>148</v>
      </c>
      <c r="D6" t="s">
        <v>53</v>
      </c>
      <c r="E6" s="63">
        <v>47.744860773341792</v>
      </c>
      <c r="F6" s="63">
        <v>0</v>
      </c>
      <c r="G6" s="63">
        <v>1158.8214168799868</v>
      </c>
    </row>
    <row r="7" spans="1:7" x14ac:dyDescent="0.35">
      <c r="A7" t="s">
        <v>50</v>
      </c>
      <c r="B7" t="s">
        <v>87</v>
      </c>
      <c r="C7" t="s">
        <v>148</v>
      </c>
      <c r="D7" t="s">
        <v>54</v>
      </c>
      <c r="E7" s="63">
        <v>105.13166068349514</v>
      </c>
      <c r="F7" s="63">
        <v>0</v>
      </c>
      <c r="G7" s="63">
        <v>2551.6635302498694</v>
      </c>
    </row>
    <row r="8" spans="1:7" x14ac:dyDescent="0.35">
      <c r="A8" t="s">
        <v>50</v>
      </c>
      <c r="B8" t="s">
        <v>87</v>
      </c>
      <c r="C8" t="s">
        <v>148</v>
      </c>
      <c r="D8" t="s">
        <v>55</v>
      </c>
      <c r="E8" s="63">
        <v>10.845987575015673</v>
      </c>
      <c r="F8" s="63">
        <v>0</v>
      </c>
      <c r="G8" s="63">
        <v>282.27401373998322</v>
      </c>
    </row>
    <row r="9" spans="1:7" x14ac:dyDescent="0.35">
      <c r="A9" t="s">
        <v>50</v>
      </c>
      <c r="B9" t="s">
        <v>87</v>
      </c>
      <c r="C9" t="s">
        <v>152</v>
      </c>
      <c r="D9" t="s">
        <v>59</v>
      </c>
      <c r="E9" s="63">
        <v>1.2005596462956905</v>
      </c>
      <c r="F9" s="63">
        <v>0</v>
      </c>
      <c r="G9" s="63">
        <v>1.3929539471516761E-2</v>
      </c>
    </row>
    <row r="10" spans="1:7" x14ac:dyDescent="0.35">
      <c r="A10" t="s">
        <v>50</v>
      </c>
      <c r="B10" t="s">
        <v>87</v>
      </c>
      <c r="C10" t="s">
        <v>152</v>
      </c>
      <c r="D10" t="s">
        <v>60</v>
      </c>
      <c r="E10" s="63">
        <v>7.4480754738590864</v>
      </c>
      <c r="F10" s="63">
        <v>0</v>
      </c>
      <c r="G10" s="63">
        <v>2.8646867807746522E-2</v>
      </c>
    </row>
    <row r="11" spans="1:7" x14ac:dyDescent="0.35">
      <c r="A11" t="s">
        <v>50</v>
      </c>
      <c r="B11" t="s">
        <v>87</v>
      </c>
      <c r="C11" t="s">
        <v>152</v>
      </c>
      <c r="D11" t="s">
        <v>61</v>
      </c>
      <c r="E11" s="63">
        <v>3.7295595664427217</v>
      </c>
      <c r="F11" s="63">
        <v>0</v>
      </c>
      <c r="G11" s="63">
        <v>3.1712977877794347E-2</v>
      </c>
    </row>
    <row r="12" spans="1:7" x14ac:dyDescent="0.35">
      <c r="A12" t="s">
        <v>50</v>
      </c>
      <c r="B12" t="s">
        <v>87</v>
      </c>
      <c r="C12" t="s">
        <v>152</v>
      </c>
      <c r="D12" t="s">
        <v>62</v>
      </c>
      <c r="E12" s="63">
        <v>58.140055828532276</v>
      </c>
      <c r="F12" s="63">
        <v>0</v>
      </c>
      <c r="G12" s="63">
        <v>0.42009288818131779</v>
      </c>
    </row>
    <row r="13" spans="1:7" x14ac:dyDescent="0.35">
      <c r="A13" t="s">
        <v>50</v>
      </c>
      <c r="B13" t="s">
        <v>87</v>
      </c>
      <c r="C13" t="s">
        <v>149</v>
      </c>
      <c r="D13" t="s">
        <v>56</v>
      </c>
      <c r="E13" s="63">
        <v>0</v>
      </c>
      <c r="F13" s="63">
        <v>0</v>
      </c>
      <c r="G13" s="63">
        <v>1.5584258937990212</v>
      </c>
    </row>
    <row r="14" spans="1:7" x14ac:dyDescent="0.35">
      <c r="A14" t="s">
        <v>50</v>
      </c>
      <c r="B14" t="s">
        <v>87</v>
      </c>
      <c r="C14" t="s">
        <v>153</v>
      </c>
      <c r="D14" t="s">
        <v>135</v>
      </c>
      <c r="E14" s="63">
        <v>0</v>
      </c>
      <c r="F14" s="63">
        <v>0</v>
      </c>
      <c r="G14" s="63">
        <v>11.480336779858369</v>
      </c>
    </row>
    <row r="15" spans="1:7" x14ac:dyDescent="0.35">
      <c r="A15" t="s">
        <v>50</v>
      </c>
      <c r="B15" t="s">
        <v>87</v>
      </c>
      <c r="C15" t="s">
        <v>65</v>
      </c>
      <c r="D15" t="s">
        <v>151</v>
      </c>
      <c r="E15" s="63">
        <v>125.63503577958842</v>
      </c>
      <c r="F15" s="63">
        <v>0</v>
      </c>
      <c r="G15" s="63">
        <v>0</v>
      </c>
    </row>
    <row r="16" spans="1:7" x14ac:dyDescent="0.35">
      <c r="A16" t="s">
        <v>50</v>
      </c>
      <c r="B16" t="s">
        <v>87</v>
      </c>
      <c r="C16" t="s">
        <v>65</v>
      </c>
      <c r="D16" t="s">
        <v>150</v>
      </c>
      <c r="E16" s="63">
        <v>0</v>
      </c>
      <c r="F16" s="63">
        <v>0</v>
      </c>
      <c r="G16" s="63">
        <v>1423.2338740222945</v>
      </c>
    </row>
    <row r="17" spans="1:7" x14ac:dyDescent="0.35">
      <c r="A17" t="s">
        <v>50</v>
      </c>
      <c r="B17" t="s">
        <v>87</v>
      </c>
      <c r="C17" t="s">
        <v>145</v>
      </c>
      <c r="D17" t="s">
        <v>19</v>
      </c>
      <c r="E17" s="63">
        <v>367.2222490799407</v>
      </c>
      <c r="F17" s="63">
        <v>0</v>
      </c>
      <c r="G17" s="63">
        <v>84.169527033441284</v>
      </c>
    </row>
    <row r="18" spans="1:7" x14ac:dyDescent="0.35">
      <c r="A18" t="s">
        <v>50</v>
      </c>
      <c r="B18" t="s">
        <v>87</v>
      </c>
      <c r="C18" t="s">
        <v>146</v>
      </c>
      <c r="D18" t="s">
        <v>21</v>
      </c>
      <c r="E18" s="63">
        <v>0</v>
      </c>
      <c r="F18" s="63">
        <v>0</v>
      </c>
      <c r="G18" s="63">
        <v>0</v>
      </c>
    </row>
    <row r="19" spans="1:7" x14ac:dyDescent="0.35">
      <c r="A19" t="s">
        <v>50</v>
      </c>
      <c r="B19" t="s">
        <v>87</v>
      </c>
      <c r="C19" t="s">
        <v>146</v>
      </c>
      <c r="D19" t="s">
        <v>22</v>
      </c>
      <c r="E19" s="63">
        <v>0</v>
      </c>
      <c r="F19" s="63">
        <v>0</v>
      </c>
      <c r="G19" s="63">
        <v>0</v>
      </c>
    </row>
    <row r="20" spans="1:7" x14ac:dyDescent="0.35">
      <c r="A20" t="s">
        <v>50</v>
      </c>
      <c r="B20" t="s">
        <v>87</v>
      </c>
      <c r="C20" t="s">
        <v>146</v>
      </c>
      <c r="D20" t="s">
        <v>23</v>
      </c>
      <c r="E20" s="63">
        <v>0</v>
      </c>
      <c r="F20" s="63">
        <v>0</v>
      </c>
      <c r="G20" s="63">
        <v>0</v>
      </c>
    </row>
    <row r="21" spans="1:7" x14ac:dyDescent="0.35">
      <c r="A21" t="s">
        <v>50</v>
      </c>
      <c r="B21" t="s">
        <v>138</v>
      </c>
      <c r="C21" t="s">
        <v>146</v>
      </c>
      <c r="D21" t="s">
        <v>129</v>
      </c>
      <c r="E21" s="63">
        <v>0</v>
      </c>
      <c r="F21" s="63">
        <v>0</v>
      </c>
      <c r="G21" s="63">
        <v>0</v>
      </c>
    </row>
    <row r="22" spans="1:7" x14ac:dyDescent="0.35">
      <c r="A22" t="s">
        <v>66</v>
      </c>
      <c r="B22" t="s">
        <v>87</v>
      </c>
      <c r="C22" t="s">
        <v>154</v>
      </c>
      <c r="D22" t="s">
        <v>30</v>
      </c>
      <c r="E22" s="63">
        <v>0</v>
      </c>
      <c r="F22" s="63">
        <v>0</v>
      </c>
      <c r="G22" s="63">
        <v>41.380068769898934</v>
      </c>
    </row>
    <row r="23" spans="1:7" x14ac:dyDescent="0.35">
      <c r="A23" t="s">
        <v>66</v>
      </c>
      <c r="B23" t="s">
        <v>87</v>
      </c>
      <c r="C23" t="s">
        <v>147</v>
      </c>
      <c r="D23" t="s">
        <v>14</v>
      </c>
      <c r="E23" s="63">
        <v>0</v>
      </c>
      <c r="F23" s="63">
        <v>0</v>
      </c>
      <c r="G23" s="63">
        <v>948.26189062990886</v>
      </c>
    </row>
    <row r="24" spans="1:7" x14ac:dyDescent="0.35">
      <c r="A24" t="s">
        <v>66</v>
      </c>
      <c r="B24" t="s">
        <v>87</v>
      </c>
      <c r="C24" t="s">
        <v>153</v>
      </c>
      <c r="D24" t="s">
        <v>135</v>
      </c>
      <c r="E24" s="63">
        <v>0</v>
      </c>
      <c r="F24" s="63">
        <v>0</v>
      </c>
      <c r="G24" s="63">
        <v>363.35163422420339</v>
      </c>
    </row>
    <row r="25" spans="1:7" x14ac:dyDescent="0.35">
      <c r="A25" t="s">
        <v>72</v>
      </c>
      <c r="B25" t="s">
        <v>140</v>
      </c>
      <c r="C25" t="s">
        <v>146</v>
      </c>
      <c r="D25" t="s">
        <v>128</v>
      </c>
      <c r="E25" s="63">
        <v>0</v>
      </c>
      <c r="F25" s="63">
        <v>0</v>
      </c>
      <c r="G25" s="63">
        <v>0</v>
      </c>
    </row>
    <row r="26" spans="1:7" x14ac:dyDescent="0.35">
      <c r="A26" t="s">
        <v>72</v>
      </c>
      <c r="B26" t="s">
        <v>87</v>
      </c>
      <c r="C26" t="s">
        <v>154</v>
      </c>
      <c r="D26" t="s">
        <v>30</v>
      </c>
      <c r="E26" s="63">
        <v>0</v>
      </c>
      <c r="F26" s="63">
        <v>0</v>
      </c>
      <c r="G26" s="63">
        <v>7.9937270075974824</v>
      </c>
    </row>
    <row r="27" spans="1:7" x14ac:dyDescent="0.35">
      <c r="A27" t="s">
        <v>72</v>
      </c>
      <c r="B27" t="s">
        <v>87</v>
      </c>
      <c r="C27" t="s">
        <v>147</v>
      </c>
      <c r="D27" t="s">
        <v>26</v>
      </c>
      <c r="E27" s="63">
        <v>0</v>
      </c>
      <c r="F27" s="63">
        <v>10.277083604088668</v>
      </c>
      <c r="G27" s="63">
        <v>0</v>
      </c>
    </row>
    <row r="28" spans="1:7" x14ac:dyDescent="0.35">
      <c r="A28" t="s">
        <v>72</v>
      </c>
      <c r="B28" t="s">
        <v>87</v>
      </c>
      <c r="C28" t="s">
        <v>155</v>
      </c>
      <c r="D28" t="s">
        <v>135</v>
      </c>
      <c r="E28" s="63">
        <v>0</v>
      </c>
      <c r="F28" s="63">
        <v>0</v>
      </c>
      <c r="G28" s="63">
        <v>260.19673809009674</v>
      </c>
    </row>
    <row r="29" spans="1:7" x14ac:dyDescent="0.35">
      <c r="A29" t="s">
        <v>72</v>
      </c>
      <c r="B29" t="s">
        <v>87</v>
      </c>
      <c r="C29" t="s">
        <v>145</v>
      </c>
      <c r="D29" t="s">
        <v>19</v>
      </c>
      <c r="E29" s="63">
        <v>13.295834750836303</v>
      </c>
      <c r="F29" s="63">
        <v>0</v>
      </c>
      <c r="G29" s="63">
        <v>3.0474845282292962</v>
      </c>
    </row>
    <row r="30" spans="1:7" x14ac:dyDescent="0.35">
      <c r="A30" t="s">
        <v>72</v>
      </c>
      <c r="B30" t="s">
        <v>87</v>
      </c>
      <c r="C30" t="s">
        <v>146</v>
      </c>
      <c r="D30" t="s">
        <v>21</v>
      </c>
      <c r="E30" s="63">
        <v>6888.277984922679</v>
      </c>
      <c r="F30" s="63">
        <v>0</v>
      </c>
      <c r="G30" s="63">
        <v>1501.0452583640349</v>
      </c>
    </row>
    <row r="31" spans="1:7" x14ac:dyDescent="0.35">
      <c r="A31" t="s">
        <v>72</v>
      </c>
      <c r="B31" t="s">
        <v>87</v>
      </c>
      <c r="C31" t="s">
        <v>146</v>
      </c>
      <c r="D31" t="s">
        <v>22</v>
      </c>
      <c r="E31" s="63">
        <v>4598.2305699747703</v>
      </c>
      <c r="F31" s="63">
        <v>0</v>
      </c>
      <c r="G31" s="63">
        <v>1091.8711134140131</v>
      </c>
    </row>
    <row r="32" spans="1:7" x14ac:dyDescent="0.35">
      <c r="A32" t="s">
        <v>72</v>
      </c>
      <c r="B32" t="s">
        <v>87</v>
      </c>
      <c r="C32" t="s">
        <v>146</v>
      </c>
      <c r="D32" t="s">
        <v>23</v>
      </c>
      <c r="E32" s="63">
        <v>1883.0109989545285</v>
      </c>
      <c r="F32" s="63">
        <v>0</v>
      </c>
      <c r="G32" s="63">
        <v>466.15813338912028</v>
      </c>
    </row>
    <row r="33" spans="1:7" x14ac:dyDescent="0.35">
      <c r="A33" t="s">
        <v>72</v>
      </c>
      <c r="B33" t="s">
        <v>139</v>
      </c>
      <c r="C33" t="s">
        <v>146</v>
      </c>
      <c r="D33" t="s">
        <v>129</v>
      </c>
      <c r="E33" s="63">
        <v>0</v>
      </c>
      <c r="F33" s="63">
        <v>0</v>
      </c>
      <c r="G33" s="63">
        <v>0</v>
      </c>
    </row>
    <row r="34" spans="1:7" x14ac:dyDescent="0.35">
      <c r="A34" t="s">
        <v>10</v>
      </c>
      <c r="B34" t="s">
        <v>87</v>
      </c>
      <c r="C34" t="s">
        <v>154</v>
      </c>
      <c r="D34" t="s">
        <v>30</v>
      </c>
      <c r="E34" s="63">
        <v>0</v>
      </c>
      <c r="F34" s="63">
        <v>0</v>
      </c>
      <c r="G34" s="63">
        <v>10.481920685097942</v>
      </c>
    </row>
    <row r="35" spans="1:7" x14ac:dyDescent="0.35">
      <c r="A35" t="s">
        <v>10</v>
      </c>
      <c r="B35" t="s">
        <v>87</v>
      </c>
      <c r="C35" t="s">
        <v>147</v>
      </c>
      <c r="D35" t="s">
        <v>14</v>
      </c>
      <c r="E35" s="63">
        <v>0</v>
      </c>
      <c r="F35" s="63">
        <v>0</v>
      </c>
      <c r="G35" s="63">
        <v>436.62317330082186</v>
      </c>
    </row>
    <row r="36" spans="1:7" x14ac:dyDescent="0.35">
      <c r="A36" t="s">
        <v>10</v>
      </c>
      <c r="B36" t="s">
        <v>87</v>
      </c>
      <c r="C36" t="s">
        <v>156</v>
      </c>
      <c r="D36" t="s">
        <v>25</v>
      </c>
      <c r="E36" s="63">
        <v>36.735619739684338</v>
      </c>
      <c r="F36" s="63">
        <v>0</v>
      </c>
      <c r="G36" s="63">
        <v>5.3195108110449061</v>
      </c>
    </row>
    <row r="37" spans="1:7" x14ac:dyDescent="0.35">
      <c r="A37" t="s">
        <v>10</v>
      </c>
      <c r="B37" t="s">
        <v>87</v>
      </c>
      <c r="C37" t="s">
        <v>145</v>
      </c>
      <c r="D37" t="s">
        <v>19</v>
      </c>
      <c r="E37" s="63">
        <v>35.52064248465522</v>
      </c>
      <c r="F37" s="63">
        <v>0</v>
      </c>
      <c r="G37" s="63">
        <v>8.1415428540838484</v>
      </c>
    </row>
    <row r="38" spans="1:7" x14ac:dyDescent="0.35">
      <c r="A38" t="s">
        <v>10</v>
      </c>
      <c r="B38" t="s">
        <v>87</v>
      </c>
      <c r="C38" t="s">
        <v>146</v>
      </c>
      <c r="D38" t="s">
        <v>21</v>
      </c>
      <c r="E38" s="63">
        <v>21.182859953122978</v>
      </c>
      <c r="F38" s="63">
        <v>0</v>
      </c>
      <c r="G38" s="63">
        <v>4.6160203697966127</v>
      </c>
    </row>
    <row r="39" spans="1:7" x14ac:dyDescent="0.35">
      <c r="A39" t="s">
        <v>10</v>
      </c>
      <c r="B39" t="s">
        <v>87</v>
      </c>
      <c r="C39" t="s">
        <v>146</v>
      </c>
      <c r="D39" t="s">
        <v>22</v>
      </c>
      <c r="E39" s="63">
        <v>20.198803737109426</v>
      </c>
      <c r="F39" s="63">
        <v>0</v>
      </c>
      <c r="G39" s="63">
        <v>4.7962993569915318</v>
      </c>
    </row>
    <row r="40" spans="1:7" x14ac:dyDescent="0.35">
      <c r="A40" t="s">
        <v>10</v>
      </c>
      <c r="B40" t="s">
        <v>87</v>
      </c>
      <c r="C40" t="s">
        <v>146</v>
      </c>
      <c r="D40" t="s">
        <v>23</v>
      </c>
      <c r="E40" s="63">
        <v>17.175095008174353</v>
      </c>
      <c r="F40" s="63">
        <v>0</v>
      </c>
      <c r="G40" s="63">
        <v>4.2518658861985186</v>
      </c>
    </row>
    <row r="41" spans="1:7" x14ac:dyDescent="0.35">
      <c r="A41" t="s">
        <v>32</v>
      </c>
      <c r="B41" t="s">
        <v>87</v>
      </c>
      <c r="C41" t="s">
        <v>157</v>
      </c>
      <c r="D41" t="s">
        <v>38</v>
      </c>
      <c r="E41" s="63">
        <v>0</v>
      </c>
      <c r="F41" s="63">
        <v>0</v>
      </c>
      <c r="G41" s="63">
        <v>2273.5667250658375</v>
      </c>
    </row>
    <row r="42" spans="1:7" x14ac:dyDescent="0.35">
      <c r="A42" t="s">
        <v>32</v>
      </c>
      <c r="B42" t="s">
        <v>87</v>
      </c>
      <c r="C42" t="s">
        <v>160</v>
      </c>
      <c r="D42" t="s">
        <v>41</v>
      </c>
      <c r="E42" s="63">
        <v>1192.23616113719</v>
      </c>
      <c r="F42" s="63">
        <v>0</v>
      </c>
      <c r="G42" s="63">
        <v>302.07139874000086</v>
      </c>
    </row>
    <row r="43" spans="1:7" x14ac:dyDescent="0.35">
      <c r="A43" t="s">
        <v>32</v>
      </c>
      <c r="B43" t="s">
        <v>87</v>
      </c>
      <c r="C43" t="s">
        <v>160</v>
      </c>
      <c r="D43" t="s">
        <v>42</v>
      </c>
      <c r="E43" s="63">
        <v>0</v>
      </c>
      <c r="F43" s="63">
        <v>0</v>
      </c>
      <c r="G43" s="63">
        <v>0</v>
      </c>
    </row>
    <row r="44" spans="1:7" x14ac:dyDescent="0.35">
      <c r="A44" t="s">
        <v>32</v>
      </c>
      <c r="B44" t="s">
        <v>87</v>
      </c>
      <c r="C44" t="s">
        <v>159</v>
      </c>
      <c r="D44" t="s">
        <v>35</v>
      </c>
      <c r="E44" s="63">
        <v>105328.76376845385</v>
      </c>
      <c r="F44" s="63">
        <v>0</v>
      </c>
      <c r="G44" s="63">
        <v>5321.3080896024821</v>
      </c>
    </row>
    <row r="45" spans="1:7" x14ac:dyDescent="0.35">
      <c r="A45" t="s">
        <v>32</v>
      </c>
      <c r="B45" t="s">
        <v>87</v>
      </c>
      <c r="C45" t="s">
        <v>147</v>
      </c>
      <c r="D45" t="s">
        <v>14</v>
      </c>
      <c r="E45" s="63">
        <v>0</v>
      </c>
      <c r="F45" s="63">
        <v>0</v>
      </c>
      <c r="G45" s="63">
        <v>7885.9879727433154</v>
      </c>
    </row>
    <row r="46" spans="1:7" x14ac:dyDescent="0.35">
      <c r="A46" t="s">
        <v>32</v>
      </c>
      <c r="B46" t="s">
        <v>87</v>
      </c>
      <c r="C46" t="s">
        <v>158</v>
      </c>
      <c r="D46" t="s">
        <v>40</v>
      </c>
      <c r="E46" s="63">
        <v>58087.767488220881</v>
      </c>
      <c r="F46" s="63">
        <v>0</v>
      </c>
      <c r="G46" s="63">
        <v>10852.753278778762</v>
      </c>
    </row>
    <row r="47" spans="1:7" x14ac:dyDescent="0.35">
      <c r="A47" t="s">
        <v>32</v>
      </c>
      <c r="B47" t="s">
        <v>87</v>
      </c>
      <c r="C47" t="s">
        <v>161</v>
      </c>
      <c r="D47" t="s">
        <v>43</v>
      </c>
      <c r="E47" s="63">
        <v>0</v>
      </c>
      <c r="F47" s="63">
        <v>0</v>
      </c>
      <c r="G47" s="63">
        <v>1440.1670346862654</v>
      </c>
    </row>
    <row r="48" spans="1:7" x14ac:dyDescent="0.35">
      <c r="A48" t="s">
        <v>32</v>
      </c>
      <c r="B48" t="s">
        <v>87</v>
      </c>
      <c r="C48" t="s">
        <v>153</v>
      </c>
      <c r="D48" t="s">
        <v>48</v>
      </c>
      <c r="E48" s="63">
        <v>0.46222834948491542</v>
      </c>
      <c r="F48" s="63">
        <v>0</v>
      </c>
      <c r="G48" s="63">
        <v>0</v>
      </c>
    </row>
    <row r="49" spans="1:7" x14ac:dyDescent="0.35">
      <c r="A49" t="s">
        <v>32</v>
      </c>
      <c r="B49" t="s">
        <v>87</v>
      </c>
      <c r="C49" t="s">
        <v>153</v>
      </c>
      <c r="D49" t="s">
        <v>135</v>
      </c>
      <c r="E49" s="63">
        <v>0</v>
      </c>
      <c r="F49" s="63">
        <v>0</v>
      </c>
      <c r="G49" s="63">
        <v>13732.74250430599</v>
      </c>
    </row>
    <row r="50" spans="1:7" x14ac:dyDescent="0.35">
      <c r="A50" t="s">
        <v>32</v>
      </c>
      <c r="B50" t="s">
        <v>87</v>
      </c>
      <c r="C50" t="s">
        <v>145</v>
      </c>
      <c r="D50" t="s">
        <v>47</v>
      </c>
      <c r="E50" s="63">
        <v>4.3087291250085729</v>
      </c>
      <c r="F50" s="63">
        <v>0</v>
      </c>
      <c r="G50" s="63">
        <v>0.99109387333447196</v>
      </c>
    </row>
    <row r="51" spans="1:7" x14ac:dyDescent="0.35">
      <c r="A51" t="s">
        <v>32</v>
      </c>
      <c r="B51" t="s">
        <v>127</v>
      </c>
      <c r="C51" t="s">
        <v>160</v>
      </c>
      <c r="D51" t="s">
        <v>130</v>
      </c>
      <c r="E51" s="63">
        <v>0</v>
      </c>
      <c r="F51" s="63">
        <v>0</v>
      </c>
      <c r="G51" s="63">
        <v>0</v>
      </c>
    </row>
    <row r="52" spans="1:7" x14ac:dyDescent="0.35">
      <c r="A52" t="s">
        <v>32</v>
      </c>
      <c r="B52" t="s">
        <v>106</v>
      </c>
      <c r="C52" t="s">
        <v>160</v>
      </c>
      <c r="D52" t="s">
        <v>44</v>
      </c>
      <c r="E52" s="63">
        <v>96266.910371377264</v>
      </c>
      <c r="F52" s="63">
        <v>0</v>
      </c>
      <c r="G52" s="63">
        <v>13335.748828531232</v>
      </c>
    </row>
    <row r="53" spans="1:7" x14ac:dyDescent="0.35">
      <c r="A53" t="s">
        <v>12</v>
      </c>
      <c r="B53" t="s">
        <v>87</v>
      </c>
      <c r="C53" t="s">
        <v>147</v>
      </c>
      <c r="D53" t="s">
        <v>14</v>
      </c>
      <c r="E53" s="63">
        <v>0</v>
      </c>
      <c r="F53" s="63">
        <v>0</v>
      </c>
      <c r="G53" s="63">
        <v>0</v>
      </c>
    </row>
    <row r="54" spans="1:7" x14ac:dyDescent="0.35">
      <c r="A54" t="s">
        <v>12</v>
      </c>
      <c r="B54" t="s">
        <v>87</v>
      </c>
      <c r="C54" t="s">
        <v>147</v>
      </c>
      <c r="D54" t="s">
        <v>26</v>
      </c>
      <c r="E54" s="63">
        <v>0</v>
      </c>
      <c r="F54" s="63">
        <v>0</v>
      </c>
      <c r="G54" s="63">
        <v>0</v>
      </c>
    </row>
    <row r="55" spans="1:7" x14ac:dyDescent="0.35">
      <c r="A55" t="s">
        <v>12</v>
      </c>
      <c r="B55" t="s">
        <v>87</v>
      </c>
      <c r="C55" t="s">
        <v>145</v>
      </c>
      <c r="D55" t="s">
        <v>19</v>
      </c>
      <c r="E55" s="63">
        <v>0</v>
      </c>
      <c r="F55" s="63">
        <v>0</v>
      </c>
      <c r="G55" s="63">
        <v>0</v>
      </c>
    </row>
    <row r="56" spans="1:7" x14ac:dyDescent="0.35">
      <c r="A56" t="s">
        <v>12</v>
      </c>
      <c r="B56" t="s">
        <v>87</v>
      </c>
      <c r="C56" t="s">
        <v>146</v>
      </c>
      <c r="D56" t="s">
        <v>21</v>
      </c>
      <c r="E56" s="63">
        <v>0</v>
      </c>
      <c r="F56" s="63">
        <v>0</v>
      </c>
      <c r="G56" s="63">
        <v>0</v>
      </c>
    </row>
    <row r="57" spans="1:7" x14ac:dyDescent="0.35">
      <c r="A57" t="s">
        <v>12</v>
      </c>
      <c r="B57" t="s">
        <v>87</v>
      </c>
      <c r="C57" t="s">
        <v>146</v>
      </c>
      <c r="D57" t="s">
        <v>22</v>
      </c>
      <c r="E57" s="63">
        <v>0</v>
      </c>
      <c r="F57" s="63">
        <v>0</v>
      </c>
      <c r="G57" s="63">
        <v>0</v>
      </c>
    </row>
    <row r="58" spans="1:7" x14ac:dyDescent="0.35">
      <c r="A58" t="s">
        <v>12</v>
      </c>
      <c r="B58" t="s">
        <v>87</v>
      </c>
      <c r="C58" t="s">
        <v>146</v>
      </c>
      <c r="D58" t="s">
        <v>23</v>
      </c>
      <c r="E58" s="63">
        <v>0</v>
      </c>
      <c r="F58" s="63">
        <v>0</v>
      </c>
      <c r="G58" s="63">
        <v>0</v>
      </c>
    </row>
    <row r="59" spans="1:7" x14ac:dyDescent="0.35">
      <c r="A59" t="s">
        <v>13</v>
      </c>
      <c r="B59" t="s">
        <v>87</v>
      </c>
      <c r="C59" t="s">
        <v>147</v>
      </c>
      <c r="D59" t="s">
        <v>14</v>
      </c>
      <c r="E59" s="63">
        <v>0</v>
      </c>
      <c r="F59" s="63">
        <v>0</v>
      </c>
      <c r="G59" s="63">
        <v>0</v>
      </c>
    </row>
    <row r="60" spans="1:7" x14ac:dyDescent="0.35">
      <c r="A60" t="s">
        <v>13</v>
      </c>
      <c r="B60" t="s">
        <v>87</v>
      </c>
      <c r="C60" t="s">
        <v>156</v>
      </c>
      <c r="D60" t="s">
        <v>25</v>
      </c>
      <c r="E60" s="63">
        <v>0</v>
      </c>
      <c r="F60" s="63">
        <v>0</v>
      </c>
      <c r="G60" s="63">
        <v>0</v>
      </c>
    </row>
    <row r="61" spans="1:7" x14ac:dyDescent="0.35">
      <c r="A61" t="s">
        <v>13</v>
      </c>
      <c r="B61" t="s">
        <v>87</v>
      </c>
      <c r="C61" t="s">
        <v>145</v>
      </c>
      <c r="D61" t="s">
        <v>19</v>
      </c>
      <c r="E61" s="63">
        <v>0</v>
      </c>
      <c r="F61" s="63">
        <v>0</v>
      </c>
      <c r="G61" s="63">
        <v>0</v>
      </c>
    </row>
    <row r="62" spans="1:7" x14ac:dyDescent="0.35">
      <c r="A62" t="s">
        <v>13</v>
      </c>
      <c r="B62" t="s">
        <v>87</v>
      </c>
      <c r="C62" t="s">
        <v>146</v>
      </c>
      <c r="D62" t="s">
        <v>21</v>
      </c>
      <c r="E62" s="63">
        <v>0</v>
      </c>
      <c r="F62" s="63">
        <v>0</v>
      </c>
      <c r="G62" s="63">
        <v>0</v>
      </c>
    </row>
    <row r="63" spans="1:7" x14ac:dyDescent="0.35">
      <c r="A63" t="s">
        <v>13</v>
      </c>
      <c r="B63" t="s">
        <v>87</v>
      </c>
      <c r="C63" t="s">
        <v>146</v>
      </c>
      <c r="D63" t="s">
        <v>22</v>
      </c>
      <c r="E63" s="63">
        <v>0</v>
      </c>
      <c r="F63" s="63">
        <v>0</v>
      </c>
      <c r="G63" s="63">
        <v>0</v>
      </c>
    </row>
    <row r="64" spans="1:7" x14ac:dyDescent="0.35">
      <c r="A64" t="s">
        <v>13</v>
      </c>
      <c r="B64" t="s">
        <v>87</v>
      </c>
      <c r="C64" t="s">
        <v>146</v>
      </c>
      <c r="D64" t="s">
        <v>23</v>
      </c>
      <c r="E64" s="63">
        <v>0</v>
      </c>
      <c r="F64" s="63">
        <v>0</v>
      </c>
      <c r="G64" s="63">
        <v>0</v>
      </c>
    </row>
    <row r="65" spans="1:7" x14ac:dyDescent="0.35">
      <c r="A65" t="s">
        <v>73</v>
      </c>
      <c r="B65" t="s">
        <v>87</v>
      </c>
      <c r="C65" t="s">
        <v>147</v>
      </c>
      <c r="D65" t="s">
        <v>14</v>
      </c>
      <c r="E65" s="63">
        <v>0</v>
      </c>
      <c r="F65" s="63">
        <v>0</v>
      </c>
      <c r="G65" s="63">
        <v>0</v>
      </c>
    </row>
    <row r="66" spans="1:7" x14ac:dyDescent="0.35">
      <c r="A66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04C1-772C-4F56-95BB-53585CE0AFDF}">
  <dimension ref="B1:DM196"/>
  <sheetViews>
    <sheetView zoomScale="115" zoomScaleNormal="115" workbookViewId="0">
      <selection activeCell="E24" sqref="E24"/>
    </sheetView>
  </sheetViews>
  <sheetFormatPr defaultColWidth="9.1796875" defaultRowHeight="14.5" x14ac:dyDescent="0.35"/>
  <cols>
    <col min="1" max="1" width="2.1796875" style="4" customWidth="1"/>
    <col min="2" max="2" width="25.54296875" style="4" customWidth="1"/>
    <col min="3" max="3" width="28.1796875" style="4" customWidth="1"/>
    <col min="4" max="4" width="23.453125" style="1" customWidth="1"/>
    <col min="5" max="5" width="17.1796875" style="1" customWidth="1"/>
    <col min="6" max="6" width="13.453125" style="5" customWidth="1"/>
    <col min="7" max="7" width="13.453125" style="3" customWidth="1"/>
    <col min="8" max="8" width="2.1796875" style="4" customWidth="1"/>
    <col min="9" max="9" width="17.54296875" style="3" bestFit="1" customWidth="1"/>
    <col min="10" max="10" width="25.54296875" style="3" bestFit="1" customWidth="1"/>
    <col min="11" max="11" width="12.54296875" style="3" customWidth="1"/>
    <col min="12" max="12" width="6" style="3" bestFit="1" customWidth="1"/>
    <col min="13" max="13" width="5.81640625" style="3" bestFit="1" customWidth="1"/>
    <col min="14" max="14" width="15.1796875" style="5" customWidth="1"/>
    <col min="15" max="15" width="11.81640625" style="6" bestFit="1" customWidth="1"/>
    <col min="16" max="16" width="15.54296875" style="6" customWidth="1"/>
    <col min="17" max="17" width="29.26953125" customWidth="1"/>
    <col min="18" max="18" width="21.453125" style="7" bestFit="1" customWidth="1"/>
    <col min="19" max="19" width="10.54296875" style="3" bestFit="1" customWidth="1"/>
    <col min="20" max="20" width="15.26953125" style="3" bestFit="1" customWidth="1"/>
    <col min="21" max="21" width="17.7265625" style="6" bestFit="1" customWidth="1"/>
    <col min="22" max="28" width="8.7265625" style="6" customWidth="1"/>
    <col min="29" max="29" width="11.1796875" customWidth="1"/>
    <col min="30" max="30" width="14.1796875" style="6" bestFit="1" customWidth="1"/>
    <col min="31" max="31" width="19.1796875" style="6" bestFit="1" customWidth="1"/>
    <col min="32" max="32" width="20.54296875" style="6" customWidth="1"/>
    <col min="33" max="34" width="16" style="6" customWidth="1"/>
    <col min="35" max="36" width="15.453125" style="5" bestFit="1" customWidth="1"/>
    <col min="37" max="37" width="17.7265625" style="8" bestFit="1" customWidth="1"/>
    <col min="38" max="38" width="16" style="4" bestFit="1" customWidth="1"/>
    <col min="39" max="41" width="13.81640625" style="4" customWidth="1"/>
    <col min="42" max="42" width="2.54296875" style="4" customWidth="1"/>
    <col min="43" max="43" width="10.26953125" style="4" customWidth="1"/>
    <col min="44" max="44" width="8.81640625" style="3" customWidth="1"/>
    <col min="45" max="45" width="9.1796875" style="3" customWidth="1"/>
    <col min="46" max="46" width="1.54296875" style="3" customWidth="1"/>
    <col min="47" max="47" width="2.81640625" style="4" customWidth="1"/>
    <col min="48" max="48" width="4.453125" style="3" customWidth="1"/>
    <col min="49" max="117" width="2.54296875" style="3" customWidth="1"/>
    <col min="118" max="16384" width="9.1796875" style="4"/>
  </cols>
  <sheetData>
    <row r="1" spans="2:117" ht="18.5" x14ac:dyDescent="0.35">
      <c r="Q1" s="7"/>
      <c r="R1" s="3"/>
      <c r="S1" s="6"/>
      <c r="T1" s="6"/>
      <c r="AC1" s="6"/>
      <c r="AE1" s="30" t="s">
        <v>85</v>
      </c>
      <c r="AF1" s="31"/>
      <c r="AG1" s="32"/>
      <c r="AH1" s="27" t="s">
        <v>104</v>
      </c>
      <c r="AI1" s="28"/>
      <c r="AJ1" s="29"/>
      <c r="AK1" s="29"/>
      <c r="AL1" s="25" t="s">
        <v>103</v>
      </c>
      <c r="AM1" s="26"/>
      <c r="AN1" s="26"/>
      <c r="AO1" s="26"/>
      <c r="AQ1" s="3"/>
      <c r="AT1" s="4"/>
      <c r="AU1" s="3"/>
      <c r="AV1" s="3" t="str" cm="1">
        <f t="array" ref="AV1:DE1">TRANSPOSE(principal[tecnologia]&amp;principal[unidade])</f>
        <v>BAUMINA_STD</v>
      </c>
      <c r="AW1" s="3" t="str">
        <v>BAUMINA_STD</v>
      </c>
      <c r="AX1" s="3" t="str">
        <v>BAUMINA_STD</v>
      </c>
      <c r="AY1" s="3" t="str">
        <v>BAUMINA_STD</v>
      </c>
      <c r="AZ1" s="3" t="str">
        <v>BAUMINA_STD</v>
      </c>
      <c r="BA1" s="3" t="str">
        <v>BAUMINA_STD</v>
      </c>
      <c r="BB1" s="3" t="str">
        <v>BAUMINA_STD</v>
      </c>
      <c r="BC1" s="3" t="str">
        <v>BAUMINA_STD</v>
      </c>
      <c r="BD1" s="3" t="str">
        <v>BAUMINA_STD</v>
      </c>
      <c r="BE1" s="3" t="str">
        <v>BAUMINA_STD</v>
      </c>
      <c r="BF1" s="3" t="str">
        <v>BAUMINA_STD</v>
      </c>
      <c r="BG1" s="3" t="str">
        <v>BAUMINA_STD</v>
      </c>
      <c r="BH1" s="3" t="str">
        <v>BAUMINA_STD</v>
      </c>
      <c r="BI1" s="3" t="str">
        <v>BAUMINA_STD</v>
      </c>
      <c r="BJ1" s="3" t="str">
        <v>BAUMINA_STD</v>
      </c>
      <c r="BK1" s="3" t="str">
        <v>BAUMINA_STD</v>
      </c>
      <c r="BL1" s="3" t="str">
        <v>BAUBENEF_STD</v>
      </c>
      <c r="BM1" s="3" t="str">
        <v>BAUBENEF_STD</v>
      </c>
      <c r="BN1" s="3" t="str">
        <v>BAUBENEF_STD</v>
      </c>
      <c r="BO1" s="3" t="str">
        <v>BAUFER_STD</v>
      </c>
      <c r="BP1" s="3" t="str">
        <v>BAUFER_STD</v>
      </c>
      <c r="BQ1" s="3" t="str">
        <v>BAUFER_STD</v>
      </c>
      <c r="BR1" s="3" t="str">
        <v>BAUFER_STD</v>
      </c>
      <c r="BS1" s="3" t="str">
        <v>BAUFER_STD</v>
      </c>
      <c r="BT1" s="3" t="str">
        <v>BAUFER_STD</v>
      </c>
      <c r="BU1" s="3" t="str">
        <v>BAUFER_STD</v>
      </c>
      <c r="BV1" s="3" t="str">
        <v>BAUPATIO_STD</v>
      </c>
      <c r="BW1" s="3" t="str">
        <v>BAUPATIO_STD</v>
      </c>
      <c r="BX1" s="3" t="str">
        <v>BAUPATIO_STD</v>
      </c>
      <c r="BY1" s="3" t="str">
        <v>BAUPATIO_STD</v>
      </c>
      <c r="BZ1" s="3" t="str">
        <v>BAUPATIO_STD</v>
      </c>
      <c r="CA1" s="3" t="str">
        <v>BAUPATIO_STD</v>
      </c>
      <c r="CB1" s="3" t="str">
        <v>BAUPATIO_STD</v>
      </c>
      <c r="CC1" s="3" t="str">
        <v>BAUPELOT_STD</v>
      </c>
      <c r="CD1" s="3" t="str">
        <v>BAUPELOT_STD</v>
      </c>
      <c r="CE1" s="3" t="str">
        <v>BAUPELOT_STD</v>
      </c>
      <c r="CF1" s="3" t="str">
        <v>BAUPELOT_STD</v>
      </c>
      <c r="CG1" s="3" t="str">
        <v>BAUPELOT_STD</v>
      </c>
      <c r="CH1" s="3" t="str">
        <v>BAUPELOT_STD</v>
      </c>
      <c r="CI1" s="3" t="str">
        <v>BAUPELOT_STD</v>
      </c>
      <c r="CJ1" s="3" t="str">
        <v>BAUPELOT_STD</v>
      </c>
      <c r="CK1" s="3" t="str">
        <v>BAUPELOT_STD</v>
      </c>
      <c r="CL1" s="3" t="str">
        <v>BAUPELOT_STD</v>
      </c>
      <c r="CM1" s="3" t="str">
        <v>BAUPORTO_STD</v>
      </c>
      <c r="CN1" s="3" t="str">
        <v>BAUPORTO_STD</v>
      </c>
      <c r="CO1" s="3" t="str">
        <v>BAUPORTO_STD</v>
      </c>
      <c r="CP1" s="3" t="str">
        <v>BAUPORTO_STD</v>
      </c>
      <c r="CQ1" s="3" t="str">
        <v>BAUPORTO_STD</v>
      </c>
      <c r="CR1" s="3" t="str">
        <v>BAUPORTO_STD</v>
      </c>
      <c r="CS1" s="3" t="str">
        <v>BAUTRANSP_STD</v>
      </c>
      <c r="CT1" s="3" t="str">
        <v>BAUTRANSP_STD</v>
      </c>
      <c r="CU1" s="3" t="str">
        <v>BAUTRANSP_STD</v>
      </c>
      <c r="CV1" s="3" t="str">
        <v>BAUTRANSP_STD</v>
      </c>
      <c r="CW1" s="3" t="str">
        <v>BAUTRANSP_STD</v>
      </c>
      <c r="CX1" s="3" t="str">
        <v>BAUTRANSP_STD</v>
      </c>
      <c r="CY1" s="3" t="str">
        <v>BAUEMB_STD</v>
      </c>
      <c r="CZ1" s="3" t="str">
        <v>BIOMPELOT_STD</v>
      </c>
      <c r="DA1" s="3" t="str">
        <v>GASPELOT_STD</v>
      </c>
      <c r="DB1" s="3" t="str">
        <v>B30MINA_STD</v>
      </c>
      <c r="DC1" s="3" t="str">
        <v>B30FER_STD</v>
      </c>
      <c r="DD1" s="3" t="str">
        <v>ETAMMINA_STD</v>
      </c>
      <c r="DE1" s="3" t="str">
        <v>ETAFFER_STD</v>
      </c>
      <c r="DM1" s="4"/>
    </row>
    <row r="2" spans="2:117" x14ac:dyDescent="0.35">
      <c r="B2" s="54" t="s">
        <v>108</v>
      </c>
      <c r="C2" s="54"/>
      <c r="D2" s="55" cm="1">
        <f t="array" ref="D2">SUMPRODUCT((C4:C7)*(E4:E7))</f>
        <v>272050.92987578118</v>
      </c>
      <c r="I2" s="3" t="s">
        <v>0</v>
      </c>
      <c r="J2" s="3" t="s">
        <v>70</v>
      </c>
      <c r="K2" s="3" t="s">
        <v>114</v>
      </c>
      <c r="L2" s="3" t="s">
        <v>68</v>
      </c>
      <c r="M2" s="3" t="s">
        <v>112</v>
      </c>
      <c r="N2" s="5" t="s">
        <v>1</v>
      </c>
      <c r="O2" s="5" t="s">
        <v>6</v>
      </c>
      <c r="P2" s="5" t="s">
        <v>144</v>
      </c>
      <c r="Q2" s="6" t="s">
        <v>3</v>
      </c>
      <c r="R2" s="7" t="s">
        <v>4</v>
      </c>
      <c r="S2" s="5" t="s">
        <v>88</v>
      </c>
      <c r="T2" s="5" t="s">
        <v>105</v>
      </c>
      <c r="U2" s="3" t="s">
        <v>5</v>
      </c>
      <c r="V2" s="3" t="s">
        <v>87</v>
      </c>
      <c r="W2" s="3" t="s">
        <v>127</v>
      </c>
      <c r="X2" s="3" t="s">
        <v>106</v>
      </c>
      <c r="Y2" s="3" t="s">
        <v>140</v>
      </c>
      <c r="Z2" s="3" t="s">
        <v>141</v>
      </c>
      <c r="AA2" s="3" t="s">
        <v>142</v>
      </c>
      <c r="AB2" s="3" t="s">
        <v>143</v>
      </c>
      <c r="AC2" s="3" t="s">
        <v>107</v>
      </c>
      <c r="AD2" s="3" t="s">
        <v>109</v>
      </c>
      <c r="AE2" s="6" t="s">
        <v>77</v>
      </c>
      <c r="AF2" s="6" t="s">
        <v>78</v>
      </c>
      <c r="AG2" s="6" t="s">
        <v>79</v>
      </c>
      <c r="AH2" s="5" t="s">
        <v>162</v>
      </c>
      <c r="AI2" s="5" t="s">
        <v>181</v>
      </c>
      <c r="AJ2" s="8" t="s">
        <v>182</v>
      </c>
      <c r="AK2" s="4" t="s">
        <v>83</v>
      </c>
      <c r="AL2" s="4" t="s">
        <v>100</v>
      </c>
      <c r="AM2" s="4" t="s">
        <v>101</v>
      </c>
      <c r="AN2" s="4" t="s">
        <v>102</v>
      </c>
      <c r="AO2" s="4" t="s">
        <v>97</v>
      </c>
      <c r="AQ2" s="3" t="s">
        <v>87</v>
      </c>
      <c r="AR2" s="3" t="s">
        <v>110</v>
      </c>
      <c r="AS2" s="3" t="s">
        <v>111</v>
      </c>
      <c r="AT2" s="4"/>
      <c r="AU2" s="48">
        <v>0</v>
      </c>
      <c r="AV2" s="49">
        <v>3</v>
      </c>
      <c r="AW2" s="49">
        <v>4</v>
      </c>
      <c r="AX2" s="49">
        <v>5</v>
      </c>
      <c r="AY2" s="49">
        <v>6</v>
      </c>
      <c r="AZ2" s="49">
        <v>7</v>
      </c>
      <c r="BA2" s="49">
        <v>8</v>
      </c>
      <c r="BB2" s="49">
        <v>9</v>
      </c>
      <c r="BC2" s="49">
        <v>10</v>
      </c>
      <c r="BD2" s="49">
        <v>11</v>
      </c>
      <c r="BE2" s="49">
        <v>12</v>
      </c>
      <c r="BF2" s="49">
        <v>13</v>
      </c>
      <c r="BG2" s="49">
        <v>14</v>
      </c>
      <c r="BH2" s="49">
        <v>15</v>
      </c>
      <c r="BI2" s="49">
        <v>16</v>
      </c>
      <c r="BJ2" s="49">
        <v>17</v>
      </c>
      <c r="BK2" s="49">
        <v>18</v>
      </c>
      <c r="BL2" s="49">
        <v>19</v>
      </c>
      <c r="BM2" s="49">
        <v>20</v>
      </c>
      <c r="BN2" s="49">
        <v>21</v>
      </c>
      <c r="BO2" s="49">
        <v>22</v>
      </c>
      <c r="BP2" s="49">
        <v>23</v>
      </c>
      <c r="BQ2" s="49">
        <v>24</v>
      </c>
      <c r="BR2" s="49">
        <v>25</v>
      </c>
      <c r="BS2" s="49">
        <v>26</v>
      </c>
      <c r="BT2" s="49">
        <v>27</v>
      </c>
      <c r="BU2" s="49">
        <v>28</v>
      </c>
      <c r="BV2" s="49">
        <v>29</v>
      </c>
      <c r="BW2" s="49">
        <v>30</v>
      </c>
      <c r="BX2" s="49">
        <v>31</v>
      </c>
      <c r="BY2" s="49">
        <v>32</v>
      </c>
      <c r="BZ2" s="49">
        <v>33</v>
      </c>
      <c r="CA2" s="49">
        <v>34</v>
      </c>
      <c r="CB2" s="49">
        <v>35</v>
      </c>
      <c r="CC2" s="49">
        <v>36</v>
      </c>
      <c r="CD2" s="49">
        <v>37</v>
      </c>
      <c r="CE2" s="49">
        <v>38</v>
      </c>
      <c r="CF2" s="49">
        <v>39</v>
      </c>
      <c r="CG2" s="49">
        <v>40</v>
      </c>
      <c r="CH2" s="49">
        <v>41</v>
      </c>
      <c r="CI2" s="49">
        <v>42</v>
      </c>
      <c r="CJ2" s="49">
        <v>43</v>
      </c>
      <c r="CK2" s="49">
        <v>44</v>
      </c>
      <c r="CL2" s="49">
        <v>45</v>
      </c>
      <c r="CM2" s="49">
        <v>46</v>
      </c>
      <c r="CN2" s="49">
        <v>47</v>
      </c>
      <c r="CO2" s="49">
        <v>48</v>
      </c>
      <c r="CP2" s="49">
        <v>49</v>
      </c>
      <c r="CQ2" s="49">
        <v>50</v>
      </c>
      <c r="CR2" s="49">
        <v>51</v>
      </c>
      <c r="CS2" s="49">
        <v>52</v>
      </c>
      <c r="CT2" s="49">
        <v>53</v>
      </c>
      <c r="CU2" s="49">
        <v>54</v>
      </c>
      <c r="CV2" s="49">
        <v>55</v>
      </c>
      <c r="CW2" s="49">
        <v>56</v>
      </c>
      <c r="CX2" s="49">
        <v>57</v>
      </c>
      <c r="CY2" s="49">
        <v>58</v>
      </c>
      <c r="CZ2" s="49">
        <v>59</v>
      </c>
      <c r="DA2" s="49">
        <v>60</v>
      </c>
      <c r="DB2" s="49">
        <v>61</v>
      </c>
      <c r="DC2" s="49">
        <v>62</v>
      </c>
      <c r="DD2" s="49">
        <v>63</v>
      </c>
      <c r="DE2" s="49">
        <v>64</v>
      </c>
      <c r="DF2" s="49">
        <v>65</v>
      </c>
      <c r="DG2" s="49">
        <v>66</v>
      </c>
      <c r="DH2" s="49">
        <v>67</v>
      </c>
      <c r="DI2" s="49">
        <v>68</v>
      </c>
      <c r="DJ2" s="49">
        <v>69</v>
      </c>
      <c r="DK2" s="49">
        <v>70</v>
      </c>
      <c r="DL2" s="49">
        <v>71</v>
      </c>
      <c r="DM2" s="49">
        <v>72</v>
      </c>
    </row>
    <row r="3" spans="2:117" x14ac:dyDescent="0.35">
      <c r="C3" s="3" t="s">
        <v>104</v>
      </c>
      <c r="D3" s="1" t="s">
        <v>116</v>
      </c>
      <c r="E3" s="5"/>
      <c r="I3" s="20" t="s">
        <v>9</v>
      </c>
      <c r="J3" s="20" t="s">
        <v>50</v>
      </c>
      <c r="K3" s="20" t="s">
        <v>119</v>
      </c>
      <c r="L3" s="20">
        <v>1</v>
      </c>
      <c r="M3" s="20" t="s">
        <v>51</v>
      </c>
      <c r="N3" s="5">
        <f>SUMIFS(balanco_massas[massa],balanco_massas[macroprocesso],principal[[#This Row],[macroprocesso]],balanco_massas[produto],principal[[#This Row],[proto]])</f>
        <v>3455.0843085184442</v>
      </c>
      <c r="O3" s="22" t="s">
        <v>87</v>
      </c>
      <c r="P3" s="22" t="s">
        <v>148</v>
      </c>
      <c r="Q3" s="23" t="s">
        <v>53</v>
      </c>
      <c r="R3" s="24">
        <v>8.2709515642632001E-2</v>
      </c>
      <c r="S3" s="33">
        <v>1</v>
      </c>
      <c r="T3" s="34">
        <f>principal[[#This Row],[dec_perc]]*principal[[#This Row],[consumo_especifico]]</f>
        <v>8.2709515642632001E-2</v>
      </c>
      <c r="U3" s="20" t="s">
        <v>36</v>
      </c>
      <c r="V3" s="20">
        <v>1</v>
      </c>
      <c r="W3" s="20"/>
      <c r="X3" s="20"/>
      <c r="Y3" s="20"/>
      <c r="Z3" s="20"/>
      <c r="AA3" s="20"/>
      <c r="AB3" s="20"/>
      <c r="AC3" s="35" cm="1">
        <f t="array" aca="1" ref="AC3" ca="1">SUMPRODUCT(OFFSET(AV3,0,0,1,ROWS(principal[dec_perc])),TRANSPOSE(principal[dec_perc]))</f>
        <v>1</v>
      </c>
      <c r="AD3" s="45">
        <f>principal[[#This Row],[fe_escopo_1]]+principal[[#This Row],[fe_escopo_2]]+principal[[#This Row],[fe_escopo_3]]</f>
        <v>4.4982600000000001</v>
      </c>
      <c r="AE3" s="6" cm="1">
        <f t="array" ref="AE3">_xlfn.XLOOKUP(1,(principal[[#This Row],[consumivel]]=fator_emissao[consumivel])*(fator_emissao[escopo]="SCOPE 1"),fator_emissao[fator_emissao],0,0)</f>
        <v>0.17799999999999999</v>
      </c>
      <c r="AF3" s="6" cm="1">
        <f t="array" ref="AF3">_xlfn.XLOOKUP(1,(principal[[#This Row],[consumivel]]=fator_emissao[consumivel])*(fator_emissao[escopo]="SCOPE 2"),fator_emissao[fator_emissao],0,0)</f>
        <v>0</v>
      </c>
      <c r="AG3" s="6" cm="1">
        <f t="array" ref="AG3">_xlfn.XLOOKUP(1,(principal[[#This Row],[consumivel]]=fator_emissao[consumivel])*(fator_emissao[escopo]="SCOPE 3"),fator_emissao[fator_emissao],0,0)</f>
        <v>4.3202600000000002</v>
      </c>
      <c r="AH3" s="5">
        <f>principal[[#This Row],[massa_kt]]*principal[[#This Row],[consumo_especifico]]*principal[[#This Row],[fe_escopo_1]]*principal[[#This Row],[dec_perc]]</f>
        <v>50.866766239839315</v>
      </c>
      <c r="AI3" s="5">
        <f>principal[[#This Row],[massa_kt]]*principal[[#This Row],[consumo_especifico]]*principal[[#This Row],[fe_escopo_2]]*principal[[#This Row],[dec_perc]]</f>
        <v>0</v>
      </c>
      <c r="AJ3" s="5">
        <f>principal[[#This Row],[massa_kt]]*principal[[#This Row],[consumo_especifico]]*principal[[#This Row],[fe_escopo_3]]*principal[[#This Row],[dec_perc]]</f>
        <v>1234.5935703108328</v>
      </c>
      <c r="AK3" s="12">
        <f>principal[[#This Row],[ESCOPO 1]]+principal[[#This Row],[ESCOPO 2]]+principal[[#This Row],[ESCOPO 3]]</f>
        <v>1285.4603365506721</v>
      </c>
      <c r="AL3" s="18">
        <f>1%*principal[[#This Row],[massa_kt]]*principal[[#This Row],[consumo_especifico]]*principal[[#This Row],[fe_escopo_1]]</f>
        <v>0.50866766239839323</v>
      </c>
      <c r="AM3" s="18">
        <f>1%*principal[[#This Row],[massa_kt]]*principal[[#This Row],[consumo_especifico]]*principal[[#This Row],[fe_escopo_2]]</f>
        <v>0</v>
      </c>
      <c r="AN3" s="18">
        <f>1%*principal[[#This Row],[massa_kt]]*principal[[#This Row],[consumo_especifico]]*principal[[#This Row],[fe_escopo_3]]</f>
        <v>12.345935703108328</v>
      </c>
      <c r="AO3" s="18">
        <f>principal[[#This Row],[sens_esc_3]]+principal[[#This Row],[sens_esc_2]]+principal[[#This Row],[sens_esc_1]]</f>
        <v>12.854603365506721</v>
      </c>
      <c r="AP3" s="5"/>
      <c r="AQ3" s="50">
        <f>IF(principal[[#This Row],[BAU]]=1,1,"")</f>
        <v>1</v>
      </c>
      <c r="AR3" s="50" t="str" cm="1">
        <f t="array" ref="AR3">IFERROR(IF(principal[[#This Row],[tecnologia]]="BAU","",_xlfn.XLOOKUP(1,($B$18:$B$56=principal[[#This Row],[tecnologia]])*($C$18:$C$56=principal[[#This Row],[unidade]]),$D$18:$D$56,0,0)),"")</f>
        <v/>
      </c>
      <c r="AS3" s="50" t="str" cm="1">
        <f t="array" ref="AS3">IFERROR(IF(principal[[#This Row],[tecnologia]]="BAU","",_xlfn.XLOOKUP(1,($B$18:$B$56=principal[[#This Row],[tecnologia]])*($C$18:$C$56=principal[[#This Row],[unidade]]),$E$18:$E$56,0,0)),"")</f>
        <v/>
      </c>
      <c r="AT3" s="5"/>
      <c r="AU3" s="46">
        <v>3</v>
      </c>
      <c r="AV3" s="3">
        <f t="shared" ref="AV3:BE12" si="0">IF(OR(AND($AU3=AV$2,$V3=1),AND($W3=1,$W$2&amp;$K3=AV$1),AND($X3=1,$X$2&amp;$K3=AV$1),AND($Y3=1,$Y$2&amp;$K3=AV$1),AND($Z3=1,$Z$2&amp;$K3=AV$1),AND($AA3=1,$AA$2&amp;$K3=AV$1),AND($AB3=1,$AB$2&amp;$K3=AV$1)),1,0)</f>
        <v>1</v>
      </c>
      <c r="AW3" s="3">
        <f t="shared" si="0"/>
        <v>0</v>
      </c>
      <c r="AX3" s="3">
        <f t="shared" si="0"/>
        <v>0</v>
      </c>
      <c r="AY3" s="3">
        <f t="shared" si="0"/>
        <v>0</v>
      </c>
      <c r="AZ3" s="3">
        <f t="shared" si="0"/>
        <v>0</v>
      </c>
      <c r="BA3" s="3">
        <f t="shared" si="0"/>
        <v>0</v>
      </c>
      <c r="BB3" s="3">
        <f t="shared" si="0"/>
        <v>0</v>
      </c>
      <c r="BC3" s="3">
        <f t="shared" si="0"/>
        <v>0</v>
      </c>
      <c r="BD3" s="3">
        <f t="shared" si="0"/>
        <v>0</v>
      </c>
      <c r="BE3" s="3">
        <f t="shared" si="0"/>
        <v>0</v>
      </c>
      <c r="BF3" s="3">
        <f t="shared" ref="BF3:BO12" si="1">IF(OR(AND($AU3=BF$2,$V3=1),AND($W3=1,$W$2&amp;$K3=BF$1),AND($X3=1,$X$2&amp;$K3=BF$1),AND($Y3=1,$Y$2&amp;$K3=BF$1),AND($Z3=1,$Z$2&amp;$K3=BF$1),AND($AA3=1,$AA$2&amp;$K3=BF$1),AND($AB3=1,$AB$2&amp;$K3=BF$1)),1,0)</f>
        <v>0</v>
      </c>
      <c r="BG3" s="3">
        <f t="shared" si="1"/>
        <v>0</v>
      </c>
      <c r="BH3" s="3">
        <f t="shared" si="1"/>
        <v>0</v>
      </c>
      <c r="BI3" s="3">
        <f t="shared" si="1"/>
        <v>0</v>
      </c>
      <c r="BJ3" s="3">
        <f t="shared" si="1"/>
        <v>0</v>
      </c>
      <c r="BK3" s="3">
        <f t="shared" si="1"/>
        <v>0</v>
      </c>
      <c r="BL3" s="3">
        <f t="shared" si="1"/>
        <v>0</v>
      </c>
      <c r="BM3" s="3">
        <f t="shared" si="1"/>
        <v>0</v>
      </c>
      <c r="BN3" s="3">
        <f t="shared" si="1"/>
        <v>0</v>
      </c>
      <c r="BO3" s="3">
        <f t="shared" si="1"/>
        <v>0</v>
      </c>
      <c r="BP3" s="3">
        <f t="shared" ref="BP3:BY12" si="2">IF(OR(AND($AU3=BP$2,$V3=1),AND($W3=1,$W$2&amp;$K3=BP$1),AND($X3=1,$X$2&amp;$K3=BP$1),AND($Y3=1,$Y$2&amp;$K3=BP$1),AND($Z3=1,$Z$2&amp;$K3=BP$1),AND($AA3=1,$AA$2&amp;$K3=BP$1),AND($AB3=1,$AB$2&amp;$K3=BP$1)),1,0)</f>
        <v>0</v>
      </c>
      <c r="BQ3" s="3">
        <f t="shared" si="2"/>
        <v>0</v>
      </c>
      <c r="BR3" s="3">
        <f t="shared" si="2"/>
        <v>0</v>
      </c>
      <c r="BS3" s="3">
        <f t="shared" si="2"/>
        <v>0</v>
      </c>
      <c r="BT3" s="3">
        <f t="shared" si="2"/>
        <v>0</v>
      </c>
      <c r="BU3" s="3">
        <f t="shared" si="2"/>
        <v>0</v>
      </c>
      <c r="BV3" s="3">
        <f t="shared" si="2"/>
        <v>0</v>
      </c>
      <c r="BW3" s="3">
        <f t="shared" si="2"/>
        <v>0</v>
      </c>
      <c r="BX3" s="3">
        <f t="shared" si="2"/>
        <v>0</v>
      </c>
      <c r="BY3" s="3">
        <f t="shared" si="2"/>
        <v>0</v>
      </c>
      <c r="BZ3" s="3">
        <f t="shared" ref="BZ3:CI12" si="3">IF(OR(AND($AU3=BZ$2,$V3=1),AND($W3=1,$W$2&amp;$K3=BZ$1),AND($X3=1,$X$2&amp;$K3=BZ$1),AND($Y3=1,$Y$2&amp;$K3=BZ$1),AND($Z3=1,$Z$2&amp;$K3=BZ$1),AND($AA3=1,$AA$2&amp;$K3=BZ$1),AND($AB3=1,$AB$2&amp;$K3=BZ$1)),1,0)</f>
        <v>0</v>
      </c>
      <c r="CA3" s="3">
        <f t="shared" si="3"/>
        <v>0</v>
      </c>
      <c r="CB3" s="3">
        <f t="shared" si="3"/>
        <v>0</v>
      </c>
      <c r="CC3" s="3">
        <f t="shared" si="3"/>
        <v>0</v>
      </c>
      <c r="CD3" s="3">
        <f t="shared" si="3"/>
        <v>0</v>
      </c>
      <c r="CE3" s="3">
        <f t="shared" si="3"/>
        <v>0</v>
      </c>
      <c r="CF3" s="3">
        <f t="shared" si="3"/>
        <v>0</v>
      </c>
      <c r="CG3" s="3">
        <f t="shared" si="3"/>
        <v>0</v>
      </c>
      <c r="CH3" s="3">
        <f t="shared" si="3"/>
        <v>0</v>
      </c>
      <c r="CI3" s="3">
        <f t="shared" si="3"/>
        <v>0</v>
      </c>
      <c r="CJ3" s="3">
        <f t="shared" ref="CJ3:CS12" si="4">IF(OR(AND($AU3=CJ$2,$V3=1),AND($W3=1,$W$2&amp;$K3=CJ$1),AND($X3=1,$X$2&amp;$K3=CJ$1),AND($Y3=1,$Y$2&amp;$K3=CJ$1),AND($Z3=1,$Z$2&amp;$K3=CJ$1),AND($AA3=1,$AA$2&amp;$K3=CJ$1),AND($AB3=1,$AB$2&amp;$K3=CJ$1)),1,0)</f>
        <v>0</v>
      </c>
      <c r="CK3" s="3">
        <f t="shared" si="4"/>
        <v>0</v>
      </c>
      <c r="CL3" s="3">
        <f t="shared" si="4"/>
        <v>0</v>
      </c>
      <c r="CM3" s="3">
        <f t="shared" si="4"/>
        <v>0</v>
      </c>
      <c r="CN3" s="3">
        <f t="shared" si="4"/>
        <v>0</v>
      </c>
      <c r="CO3" s="3">
        <f t="shared" si="4"/>
        <v>0</v>
      </c>
      <c r="CP3" s="3">
        <f t="shared" si="4"/>
        <v>0</v>
      </c>
      <c r="CQ3" s="3">
        <f t="shared" si="4"/>
        <v>0</v>
      </c>
      <c r="CR3" s="3">
        <f t="shared" si="4"/>
        <v>0</v>
      </c>
      <c r="CS3" s="3">
        <f t="shared" si="4"/>
        <v>0</v>
      </c>
      <c r="CT3" s="3">
        <f t="shared" ref="CT3:DC12" si="5">IF(OR(AND($AU3=CT$2,$V3=1),AND($W3=1,$W$2&amp;$K3=CT$1),AND($X3=1,$X$2&amp;$K3=CT$1),AND($Y3=1,$Y$2&amp;$K3=CT$1),AND($Z3=1,$Z$2&amp;$K3=CT$1),AND($AA3=1,$AA$2&amp;$K3=CT$1),AND($AB3=1,$AB$2&amp;$K3=CT$1)),1,0)</f>
        <v>0</v>
      </c>
      <c r="CU3" s="3">
        <f t="shared" si="5"/>
        <v>0</v>
      </c>
      <c r="CV3" s="3">
        <f t="shared" si="5"/>
        <v>0</v>
      </c>
      <c r="CW3" s="3">
        <f t="shared" si="5"/>
        <v>0</v>
      </c>
      <c r="CX3" s="3">
        <f t="shared" si="5"/>
        <v>0</v>
      </c>
      <c r="CY3" s="3">
        <f t="shared" si="5"/>
        <v>0</v>
      </c>
      <c r="CZ3" s="3">
        <f t="shared" si="5"/>
        <v>0</v>
      </c>
      <c r="DA3" s="3">
        <f t="shared" si="5"/>
        <v>0</v>
      </c>
      <c r="DB3" s="3">
        <f t="shared" si="5"/>
        <v>0</v>
      </c>
      <c r="DC3" s="3">
        <f t="shared" si="5"/>
        <v>0</v>
      </c>
      <c r="DD3" s="3">
        <f t="shared" ref="DD3:DM12" si="6">IF(OR(AND($AU3=DD$2,$V3=1),AND($W3=1,$W$2&amp;$K3=DD$1),AND($X3=1,$X$2&amp;$K3=DD$1),AND($Y3=1,$Y$2&amp;$K3=DD$1),AND($Z3=1,$Z$2&amp;$K3=DD$1),AND($AA3=1,$AA$2&amp;$K3=DD$1),AND($AB3=1,$AB$2&amp;$K3=DD$1)),1,0)</f>
        <v>0</v>
      </c>
      <c r="DE3" s="3">
        <f t="shared" si="6"/>
        <v>0</v>
      </c>
      <c r="DF3" s="3">
        <f t="shared" si="6"/>
        <v>0</v>
      </c>
      <c r="DG3" s="3">
        <f t="shared" si="6"/>
        <v>0</v>
      </c>
      <c r="DH3" s="3">
        <f t="shared" si="6"/>
        <v>0</v>
      </c>
      <c r="DI3" s="3">
        <f t="shared" si="6"/>
        <v>0</v>
      </c>
      <c r="DJ3" s="3">
        <f t="shared" si="6"/>
        <v>0</v>
      </c>
      <c r="DK3" s="3">
        <f t="shared" si="6"/>
        <v>0</v>
      </c>
      <c r="DL3" s="3">
        <f t="shared" si="6"/>
        <v>0</v>
      </c>
      <c r="DM3" s="3">
        <f t="shared" si="6"/>
        <v>0</v>
      </c>
    </row>
    <row r="4" spans="2:117" x14ac:dyDescent="0.35">
      <c r="B4" s="64" t="s">
        <v>89</v>
      </c>
      <c r="C4" s="14" cm="1">
        <f t="array" ref="C4">SUMPRODUCT((principal[dec_perc])*(principal[consumo_especifico])*(principal[fe_total])*(principal[massa_kt]))</f>
        <v>272050.92987578118</v>
      </c>
      <c r="D4" s="53" cm="1">
        <f t="array" ref="D4">SUMPRODUCT((principal[dec_perc])*(principal[consumo_especifico])*(principal[fe_total])*(principal[massa_kt]))/C15</f>
        <v>87.699040318784725</v>
      </c>
      <c r="E4" s="51" t="b">
        <v>0</v>
      </c>
      <c r="I4" s="20" t="s">
        <v>9</v>
      </c>
      <c r="J4" s="20" t="s">
        <v>50</v>
      </c>
      <c r="K4" s="20" t="s">
        <v>119</v>
      </c>
      <c r="L4" s="20">
        <v>1</v>
      </c>
      <c r="M4" s="20" t="s">
        <v>51</v>
      </c>
      <c r="N4" s="5">
        <f>SUMIFS(balanco_massas[massa],balanco_massas[macroprocesso],principal[[#This Row],[macroprocesso]],balanco_massas[produto],principal[[#This Row],[proto]])</f>
        <v>3455.0843085184442</v>
      </c>
      <c r="O4" s="22" t="s">
        <v>87</v>
      </c>
      <c r="P4" s="22" t="s">
        <v>145</v>
      </c>
      <c r="Q4" s="23" t="s">
        <v>19</v>
      </c>
      <c r="R4" s="24">
        <v>4.81844965808483E-2</v>
      </c>
      <c r="S4" s="33">
        <v>1</v>
      </c>
      <c r="T4" s="34">
        <f>principal[[#This Row],[dec_perc]]*principal[[#This Row],[consumo_especifico]]</f>
        <v>4.81844965808483E-2</v>
      </c>
      <c r="U4" s="20" t="s">
        <v>20</v>
      </c>
      <c r="V4" s="20">
        <v>1</v>
      </c>
      <c r="W4" s="20"/>
      <c r="X4" s="20"/>
      <c r="Y4" s="20"/>
      <c r="Z4" s="20"/>
      <c r="AA4" s="20"/>
      <c r="AB4" s="20"/>
      <c r="AC4" s="35" cm="1">
        <f t="array" aca="1" ref="AC4" ca="1">SUMPRODUCT(OFFSET(AV4,0,0,1,ROWS(principal[dec_perc])),TRANSPOSE(principal[dec_perc]))</f>
        <v>1</v>
      </c>
      <c r="AD4" s="45">
        <f>principal[[#This Row],[fe_escopo_1]]+principal[[#This Row],[fe_escopo_2]]+principal[[#This Row],[fe_escopo_3]]</f>
        <v>2.8886516019667829</v>
      </c>
      <c r="AE4" s="6" cm="1">
        <f t="array" ref="AE4">_xlfn.XLOOKUP(1,(principal[[#This Row],[consumivel]]=fator_emissao[consumivel])*(fator_emissao[escopo]="SCOPE 1"),fator_emissao[fator_emissao],0,0)</f>
        <v>2.3500143206334498</v>
      </c>
      <c r="AF4" s="6" cm="1">
        <f t="array" ref="AF4">_xlfn.XLOOKUP(1,(principal[[#This Row],[consumivel]]=fator_emissao[consumivel])*(fator_emissao[escopo]="SCOPE 2"),fator_emissao[fator_emissao],0,0)</f>
        <v>0</v>
      </c>
      <c r="AG4" s="6" cm="1">
        <f t="array" ref="AG4">_xlfn.XLOOKUP(1,(principal[[#This Row],[consumivel]]=fator_emissao[consumivel])*(fator_emissao[escopo]="SCOPE 3"),fator_emissao[fator_emissao],0,0)</f>
        <v>0.538637281333333</v>
      </c>
      <c r="AH4" s="5">
        <f>principal[[#This Row],[massa_kt]]*principal[[#This Row],[consumo_especifico]]*principal[[#This Row],[fe_escopo_1]]*principal[[#This Row],[dec_perc]]</f>
        <v>391.23390453883127</v>
      </c>
      <c r="AI4" s="5">
        <f>principal[[#This Row],[massa_kt]]*principal[[#This Row],[consumo_especifico]]*principal[[#This Row],[fe_escopo_2]]*principal[[#This Row],[dec_perc]]</f>
        <v>0</v>
      </c>
      <c r="AJ4" s="5">
        <f>principal[[#This Row],[massa_kt]]*principal[[#This Row],[consumo_especifico]]*principal[[#This Row],[fe_escopo_3]]*principal[[#This Row],[dec_perc]]</f>
        <v>89.673141502140879</v>
      </c>
      <c r="AK4" s="12">
        <f>principal[[#This Row],[ESCOPO 1]]+principal[[#This Row],[ESCOPO 2]]+principal[[#This Row],[ESCOPO 3]]</f>
        <v>480.90704604097215</v>
      </c>
      <c r="AL4" s="18">
        <f>1%*principal[[#This Row],[massa_kt]]*principal[[#This Row],[consumo_especifico]]*principal[[#This Row],[fe_escopo_1]]</f>
        <v>3.9123390453883138</v>
      </c>
      <c r="AM4" s="18">
        <f>1%*principal[[#This Row],[massa_kt]]*principal[[#This Row],[consumo_especifico]]*principal[[#This Row],[fe_escopo_2]]</f>
        <v>0</v>
      </c>
      <c r="AN4" s="18">
        <f>1%*principal[[#This Row],[massa_kt]]*principal[[#This Row],[consumo_especifico]]*principal[[#This Row],[fe_escopo_3]]</f>
        <v>0.89673141502140896</v>
      </c>
      <c r="AO4" s="18">
        <f>principal[[#This Row],[sens_esc_3]]+principal[[#This Row],[sens_esc_2]]+principal[[#This Row],[sens_esc_1]]</f>
        <v>4.809070460409723</v>
      </c>
      <c r="AP4" s="5"/>
      <c r="AQ4" s="50">
        <f>IF(principal[[#This Row],[BAU]]=1,1,"")</f>
        <v>1</v>
      </c>
      <c r="AR4" s="50" t="str" cm="1">
        <f t="array" ref="AR4">IFERROR(IF(principal[[#This Row],[tecnologia]]="BAU","",_xlfn.XLOOKUP(1,($B$18:$B$56=principal[[#This Row],[tecnologia]])*($C$18:$C$56=principal[[#This Row],[unidade]]),$D$18:$D$56,0,0)),"")</f>
        <v/>
      </c>
      <c r="AS4" s="50" t="str" cm="1">
        <f t="array" ref="AS4">IFERROR(IF(principal[[#This Row],[tecnologia]]="BAU","",_xlfn.XLOOKUP(1,($B$18:$B$56=principal[[#This Row],[tecnologia]])*($C$18:$C$56=principal[[#This Row],[unidade]]),$E$18:$E$56,0,0)),"")</f>
        <v/>
      </c>
      <c r="AT4" s="5"/>
      <c r="AU4" s="47">
        <v>4</v>
      </c>
      <c r="AV4" s="3">
        <f t="shared" si="0"/>
        <v>0</v>
      </c>
      <c r="AW4" s="3">
        <f t="shared" si="0"/>
        <v>1</v>
      </c>
      <c r="AX4" s="3">
        <f t="shared" si="0"/>
        <v>0</v>
      </c>
      <c r="AY4" s="3">
        <f t="shared" si="0"/>
        <v>0</v>
      </c>
      <c r="AZ4" s="3">
        <f t="shared" si="0"/>
        <v>0</v>
      </c>
      <c r="BA4" s="3">
        <f t="shared" si="0"/>
        <v>0</v>
      </c>
      <c r="BB4" s="3">
        <f t="shared" si="0"/>
        <v>0</v>
      </c>
      <c r="BC4" s="3">
        <f t="shared" si="0"/>
        <v>0</v>
      </c>
      <c r="BD4" s="3">
        <f t="shared" si="0"/>
        <v>0</v>
      </c>
      <c r="BE4" s="3">
        <f t="shared" si="0"/>
        <v>0</v>
      </c>
      <c r="BF4" s="3">
        <f t="shared" si="1"/>
        <v>0</v>
      </c>
      <c r="BG4" s="3">
        <f t="shared" si="1"/>
        <v>0</v>
      </c>
      <c r="BH4" s="3">
        <f t="shared" si="1"/>
        <v>0</v>
      </c>
      <c r="BI4" s="3">
        <f t="shared" si="1"/>
        <v>0</v>
      </c>
      <c r="BJ4" s="3">
        <f t="shared" si="1"/>
        <v>0</v>
      </c>
      <c r="BK4" s="3">
        <f t="shared" si="1"/>
        <v>0</v>
      </c>
      <c r="BL4" s="3">
        <f t="shared" si="1"/>
        <v>0</v>
      </c>
      <c r="BM4" s="3">
        <f t="shared" si="1"/>
        <v>0</v>
      </c>
      <c r="BN4" s="3">
        <f t="shared" si="1"/>
        <v>0</v>
      </c>
      <c r="BO4" s="3">
        <f t="shared" si="1"/>
        <v>0</v>
      </c>
      <c r="BP4" s="3">
        <f t="shared" si="2"/>
        <v>0</v>
      </c>
      <c r="BQ4" s="3">
        <f t="shared" si="2"/>
        <v>0</v>
      </c>
      <c r="BR4" s="3">
        <f t="shared" si="2"/>
        <v>0</v>
      </c>
      <c r="BS4" s="3">
        <f t="shared" si="2"/>
        <v>0</v>
      </c>
      <c r="BT4" s="3">
        <f t="shared" si="2"/>
        <v>0</v>
      </c>
      <c r="BU4" s="3">
        <f t="shared" si="2"/>
        <v>0</v>
      </c>
      <c r="BV4" s="3">
        <f t="shared" si="2"/>
        <v>0</v>
      </c>
      <c r="BW4" s="3">
        <f t="shared" si="2"/>
        <v>0</v>
      </c>
      <c r="BX4" s="3">
        <f t="shared" si="2"/>
        <v>0</v>
      </c>
      <c r="BY4" s="3">
        <f t="shared" si="2"/>
        <v>0</v>
      </c>
      <c r="BZ4" s="3">
        <f t="shared" si="3"/>
        <v>0</v>
      </c>
      <c r="CA4" s="3">
        <f t="shared" si="3"/>
        <v>0</v>
      </c>
      <c r="CB4" s="3">
        <f t="shared" si="3"/>
        <v>0</v>
      </c>
      <c r="CC4" s="3">
        <f t="shared" si="3"/>
        <v>0</v>
      </c>
      <c r="CD4" s="3">
        <f t="shared" si="3"/>
        <v>0</v>
      </c>
      <c r="CE4" s="3">
        <f t="shared" si="3"/>
        <v>0</v>
      </c>
      <c r="CF4" s="3">
        <f t="shared" si="3"/>
        <v>0</v>
      </c>
      <c r="CG4" s="3">
        <f t="shared" si="3"/>
        <v>0</v>
      </c>
      <c r="CH4" s="3">
        <f t="shared" si="3"/>
        <v>0</v>
      </c>
      <c r="CI4" s="3">
        <f t="shared" si="3"/>
        <v>0</v>
      </c>
      <c r="CJ4" s="3">
        <f t="shared" si="4"/>
        <v>0</v>
      </c>
      <c r="CK4" s="3">
        <f t="shared" si="4"/>
        <v>0</v>
      </c>
      <c r="CL4" s="3">
        <f t="shared" si="4"/>
        <v>0</v>
      </c>
      <c r="CM4" s="3">
        <f t="shared" si="4"/>
        <v>0</v>
      </c>
      <c r="CN4" s="3">
        <f t="shared" si="4"/>
        <v>0</v>
      </c>
      <c r="CO4" s="3">
        <f t="shared" si="4"/>
        <v>0</v>
      </c>
      <c r="CP4" s="3">
        <f t="shared" si="4"/>
        <v>0</v>
      </c>
      <c r="CQ4" s="3">
        <f t="shared" si="4"/>
        <v>0</v>
      </c>
      <c r="CR4" s="3">
        <f t="shared" si="4"/>
        <v>0</v>
      </c>
      <c r="CS4" s="3">
        <f t="shared" si="4"/>
        <v>0</v>
      </c>
      <c r="CT4" s="3">
        <f t="shared" si="5"/>
        <v>0</v>
      </c>
      <c r="CU4" s="3">
        <f t="shared" si="5"/>
        <v>0</v>
      </c>
      <c r="CV4" s="3">
        <f t="shared" si="5"/>
        <v>0</v>
      </c>
      <c r="CW4" s="3">
        <f t="shared" si="5"/>
        <v>0</v>
      </c>
      <c r="CX4" s="3">
        <f t="shared" si="5"/>
        <v>0</v>
      </c>
      <c r="CY4" s="3">
        <f t="shared" si="5"/>
        <v>0</v>
      </c>
      <c r="CZ4" s="3">
        <f t="shared" si="5"/>
        <v>0</v>
      </c>
      <c r="DA4" s="3">
        <f t="shared" si="5"/>
        <v>0</v>
      </c>
      <c r="DB4" s="3">
        <f t="shared" si="5"/>
        <v>0</v>
      </c>
      <c r="DC4" s="3">
        <f t="shared" si="5"/>
        <v>0</v>
      </c>
      <c r="DD4" s="3">
        <f t="shared" si="6"/>
        <v>0</v>
      </c>
      <c r="DE4" s="3">
        <f t="shared" si="6"/>
        <v>0</v>
      </c>
      <c r="DF4" s="3">
        <f t="shared" si="6"/>
        <v>0</v>
      </c>
      <c r="DG4" s="3">
        <f t="shared" si="6"/>
        <v>0</v>
      </c>
      <c r="DH4" s="3">
        <f t="shared" si="6"/>
        <v>0</v>
      </c>
      <c r="DI4" s="3">
        <f t="shared" si="6"/>
        <v>0</v>
      </c>
      <c r="DJ4" s="3">
        <f t="shared" si="6"/>
        <v>0</v>
      </c>
      <c r="DK4" s="3">
        <f t="shared" si="6"/>
        <v>0</v>
      </c>
      <c r="DL4" s="3">
        <f t="shared" si="6"/>
        <v>0</v>
      </c>
      <c r="DM4" s="3">
        <f t="shared" si="6"/>
        <v>0</v>
      </c>
    </row>
    <row r="5" spans="2:117" x14ac:dyDescent="0.35">
      <c r="B5" s="19" t="s">
        <v>92</v>
      </c>
      <c r="C5" s="14" cm="1">
        <f t="array" ref="C5">SUMPRODUCT((principal[dec_perc])*(principal[consumo_especifico])*(principal[fe_escopo_1])*(principal[massa_kt]))</f>
        <v>185450.83099180789</v>
      </c>
      <c r="D5" s="14" cm="1">
        <f t="array" ref="D5">SUMPRODUCT((principal[dec_perc])*(principal[consumo_especifico])*(principal[fe_escopo_1])*(principal[massa_kt]))/C15</f>
        <v>59.782408800178679</v>
      </c>
      <c r="E5" s="51" t="b">
        <v>1</v>
      </c>
      <c r="I5" s="20" t="s">
        <v>9</v>
      </c>
      <c r="J5" s="20" t="s">
        <v>50</v>
      </c>
      <c r="K5" s="20" t="s">
        <v>119</v>
      </c>
      <c r="L5" s="20">
        <v>1</v>
      </c>
      <c r="M5" s="20" t="s">
        <v>51</v>
      </c>
      <c r="N5" s="5">
        <f>SUMIFS(balanco_massas[massa],balanco_massas[macroprocesso],principal[[#This Row],[macroprocesso]],balanco_massas[produto],principal[[#This Row],[proto]])</f>
        <v>3455.0843085184442</v>
      </c>
      <c r="O5" s="22" t="s">
        <v>87</v>
      </c>
      <c r="P5" s="22" t="s">
        <v>146</v>
      </c>
      <c r="Q5" s="23" t="s">
        <v>21</v>
      </c>
      <c r="R5" s="24">
        <v>0.86502369558711201</v>
      </c>
      <c r="S5" s="33">
        <v>0</v>
      </c>
      <c r="T5" s="34">
        <f>principal[[#This Row],[dec_perc]]*principal[[#This Row],[consumo_especifico]]</f>
        <v>0</v>
      </c>
      <c r="U5" s="20" t="s">
        <v>20</v>
      </c>
      <c r="V5" s="20">
        <v>1</v>
      </c>
      <c r="W5" s="20"/>
      <c r="X5" s="20"/>
      <c r="Y5" s="20">
        <v>1</v>
      </c>
      <c r="Z5" s="20">
        <v>1</v>
      </c>
      <c r="AA5" s="20"/>
      <c r="AB5" s="20"/>
      <c r="AC5" s="35" cm="1">
        <f t="array" aca="1" ref="AC5" ca="1">SUMPRODUCT(OFFSET(AV5,0,0,1,ROWS(principal[dec_perc])),TRANSPOSE(principal[dec_perc]))</f>
        <v>1</v>
      </c>
      <c r="AD5" s="45">
        <f>principal[[#This Row],[fe_escopo_1]]+principal[[#This Row],[fe_escopo_2]]+principal[[#This Row],[fe_escopo_3]]</f>
        <v>2.9950489500875888</v>
      </c>
      <c r="AE5" s="6" cm="1">
        <f t="array" ref="AE5">_xlfn.XLOOKUP(1,(principal[[#This Row],[consumivel]]=fator_emissao[consumivel])*(fator_emissao[escopo]="SCOPE 1"),fator_emissao[fator_emissao],0,0)</f>
        <v>2.38068707</v>
      </c>
      <c r="AF5" s="6" cm="1">
        <f t="array" ref="AF5">_xlfn.XLOOKUP(1,(principal[[#This Row],[consumivel]]=fator_emissao[consumivel])*(fator_emissao[escopo]="SCOPE 2"),fator_emissao[fator_emissao],0,0)</f>
        <v>0</v>
      </c>
      <c r="AG5" s="6" cm="1">
        <f t="array" ref="AG5">_xlfn.XLOOKUP(1,(principal[[#This Row],[consumivel]]=fator_emissao[consumivel])*(fator_emissao[escopo]="SCOPE 3"),fator_emissao[fator_emissao],0,0)</f>
        <v>0.61436188008758896</v>
      </c>
      <c r="AH5" s="5">
        <f>principal[[#This Row],[massa_kt]]*principal[[#This Row],[consumo_especifico]]*principal[[#This Row],[fe_escopo_1]]*principal[[#This Row],[dec_perc]]</f>
        <v>0</v>
      </c>
      <c r="AI5" s="5">
        <f>principal[[#This Row],[massa_kt]]*principal[[#This Row],[consumo_especifico]]*principal[[#This Row],[fe_escopo_2]]*principal[[#This Row],[dec_perc]]</f>
        <v>0</v>
      </c>
      <c r="AJ5" s="5">
        <f>principal[[#This Row],[massa_kt]]*principal[[#This Row],[consumo_especifico]]*principal[[#This Row],[fe_escopo_3]]*principal[[#This Row],[dec_perc]]</f>
        <v>0</v>
      </c>
      <c r="AK5" s="12">
        <f>principal[[#This Row],[ESCOPO 1]]+principal[[#This Row],[ESCOPO 2]]+principal[[#This Row],[ESCOPO 3]]</f>
        <v>0</v>
      </c>
      <c r="AL5" s="18">
        <f>1%*principal[[#This Row],[massa_kt]]*principal[[#This Row],[consumo_especifico]]*principal[[#This Row],[fe_escopo_1]]</f>
        <v>71.152303837265123</v>
      </c>
      <c r="AM5" s="18">
        <f>1%*principal[[#This Row],[massa_kt]]*principal[[#This Row],[consumo_especifico]]*principal[[#This Row],[fe_escopo_2]]</f>
        <v>0</v>
      </c>
      <c r="AN5" s="18">
        <f>1%*principal[[#This Row],[massa_kt]]*principal[[#This Row],[consumo_especifico]]*principal[[#This Row],[fe_escopo_3]]</f>
        <v>18.361616572322365</v>
      </c>
      <c r="AO5" s="18">
        <f>principal[[#This Row],[sens_esc_3]]+principal[[#This Row],[sens_esc_2]]+principal[[#This Row],[sens_esc_1]]</f>
        <v>89.513920409587485</v>
      </c>
      <c r="AP5" s="5"/>
      <c r="AQ5" s="50">
        <f>IF(principal[[#This Row],[BAU]]=1,1,"")</f>
        <v>1</v>
      </c>
      <c r="AR5" s="50" t="str" cm="1">
        <f t="array" ref="AR5">IFERROR(IF(principal[[#This Row],[tecnologia]]="BAU","",_xlfn.XLOOKUP(1,($B$18:$B$56=principal[[#This Row],[tecnologia]])*($C$18:$C$56=principal[[#This Row],[unidade]]),$D$18:$D$56,0,0)),"")</f>
        <v/>
      </c>
      <c r="AS5" s="50" t="str" cm="1">
        <f t="array" ref="AS5">IFERROR(IF(principal[[#This Row],[tecnologia]]="BAU","",_xlfn.XLOOKUP(1,($B$18:$B$56=principal[[#This Row],[tecnologia]])*($C$18:$C$56=principal[[#This Row],[unidade]]),$E$18:$E$56,0,0)),"")</f>
        <v/>
      </c>
      <c r="AT5" s="5"/>
      <c r="AU5" s="47">
        <v>5</v>
      </c>
      <c r="AV5" s="3">
        <f t="shared" si="0"/>
        <v>0</v>
      </c>
      <c r="AW5" s="3">
        <f t="shared" si="0"/>
        <v>0</v>
      </c>
      <c r="AX5" s="3">
        <f t="shared" si="0"/>
        <v>1</v>
      </c>
      <c r="AY5" s="3">
        <f t="shared" si="0"/>
        <v>0</v>
      </c>
      <c r="AZ5" s="3">
        <f t="shared" si="0"/>
        <v>0</v>
      </c>
      <c r="BA5" s="3">
        <f t="shared" si="0"/>
        <v>0</v>
      </c>
      <c r="BB5" s="3">
        <f t="shared" si="0"/>
        <v>0</v>
      </c>
      <c r="BC5" s="3">
        <f t="shared" si="0"/>
        <v>0</v>
      </c>
      <c r="BD5" s="3">
        <f t="shared" si="0"/>
        <v>0</v>
      </c>
      <c r="BE5" s="3">
        <f t="shared" si="0"/>
        <v>0</v>
      </c>
      <c r="BF5" s="3">
        <f t="shared" si="1"/>
        <v>0</v>
      </c>
      <c r="BG5" s="3">
        <f t="shared" si="1"/>
        <v>0</v>
      </c>
      <c r="BH5" s="3">
        <f t="shared" si="1"/>
        <v>0</v>
      </c>
      <c r="BI5" s="3">
        <f t="shared" si="1"/>
        <v>0</v>
      </c>
      <c r="BJ5" s="3">
        <f t="shared" si="1"/>
        <v>0</v>
      </c>
      <c r="BK5" s="3">
        <f t="shared" si="1"/>
        <v>0</v>
      </c>
      <c r="BL5" s="3">
        <f t="shared" si="1"/>
        <v>0</v>
      </c>
      <c r="BM5" s="3">
        <f t="shared" si="1"/>
        <v>0</v>
      </c>
      <c r="BN5" s="3">
        <f t="shared" si="1"/>
        <v>0</v>
      </c>
      <c r="BO5" s="3">
        <f t="shared" si="1"/>
        <v>0</v>
      </c>
      <c r="BP5" s="3">
        <f t="shared" si="2"/>
        <v>0</v>
      </c>
      <c r="BQ5" s="3">
        <f t="shared" si="2"/>
        <v>0</v>
      </c>
      <c r="BR5" s="3">
        <f t="shared" si="2"/>
        <v>0</v>
      </c>
      <c r="BS5" s="3">
        <f t="shared" si="2"/>
        <v>0</v>
      </c>
      <c r="BT5" s="3">
        <f t="shared" si="2"/>
        <v>0</v>
      </c>
      <c r="BU5" s="3">
        <f t="shared" si="2"/>
        <v>0</v>
      </c>
      <c r="BV5" s="3">
        <f t="shared" si="2"/>
        <v>0</v>
      </c>
      <c r="BW5" s="3">
        <f t="shared" si="2"/>
        <v>0</v>
      </c>
      <c r="BX5" s="3">
        <f t="shared" si="2"/>
        <v>0</v>
      </c>
      <c r="BY5" s="3">
        <f t="shared" si="2"/>
        <v>0</v>
      </c>
      <c r="BZ5" s="3">
        <f t="shared" si="3"/>
        <v>0</v>
      </c>
      <c r="CA5" s="3">
        <f t="shared" si="3"/>
        <v>0</v>
      </c>
      <c r="CB5" s="3">
        <f t="shared" si="3"/>
        <v>0</v>
      </c>
      <c r="CC5" s="3">
        <f t="shared" si="3"/>
        <v>0</v>
      </c>
      <c r="CD5" s="3">
        <f t="shared" si="3"/>
        <v>0</v>
      </c>
      <c r="CE5" s="3">
        <f t="shared" si="3"/>
        <v>0</v>
      </c>
      <c r="CF5" s="3">
        <f t="shared" si="3"/>
        <v>0</v>
      </c>
      <c r="CG5" s="3">
        <f t="shared" si="3"/>
        <v>0</v>
      </c>
      <c r="CH5" s="3">
        <f t="shared" si="3"/>
        <v>0</v>
      </c>
      <c r="CI5" s="3">
        <f t="shared" si="3"/>
        <v>0</v>
      </c>
      <c r="CJ5" s="3">
        <f t="shared" si="4"/>
        <v>0</v>
      </c>
      <c r="CK5" s="3">
        <f t="shared" si="4"/>
        <v>0</v>
      </c>
      <c r="CL5" s="3">
        <f t="shared" si="4"/>
        <v>0</v>
      </c>
      <c r="CM5" s="3">
        <f t="shared" si="4"/>
        <v>0</v>
      </c>
      <c r="CN5" s="3">
        <f t="shared" si="4"/>
        <v>0</v>
      </c>
      <c r="CO5" s="3">
        <f t="shared" si="4"/>
        <v>0</v>
      </c>
      <c r="CP5" s="3">
        <f t="shared" si="4"/>
        <v>0</v>
      </c>
      <c r="CQ5" s="3">
        <f t="shared" si="4"/>
        <v>0</v>
      </c>
      <c r="CR5" s="3">
        <f t="shared" si="4"/>
        <v>0</v>
      </c>
      <c r="CS5" s="3">
        <f t="shared" si="4"/>
        <v>0</v>
      </c>
      <c r="CT5" s="3">
        <f t="shared" si="5"/>
        <v>0</v>
      </c>
      <c r="CU5" s="3">
        <f t="shared" si="5"/>
        <v>0</v>
      </c>
      <c r="CV5" s="3">
        <f t="shared" si="5"/>
        <v>0</v>
      </c>
      <c r="CW5" s="3">
        <f t="shared" si="5"/>
        <v>0</v>
      </c>
      <c r="CX5" s="3">
        <f t="shared" si="5"/>
        <v>0</v>
      </c>
      <c r="CY5" s="3">
        <f t="shared" si="5"/>
        <v>0</v>
      </c>
      <c r="CZ5" s="3">
        <f t="shared" si="5"/>
        <v>0</v>
      </c>
      <c r="DA5" s="3">
        <f t="shared" si="5"/>
        <v>0</v>
      </c>
      <c r="DB5" s="3">
        <f t="shared" si="5"/>
        <v>1</v>
      </c>
      <c r="DC5" s="3">
        <f t="shared" si="5"/>
        <v>0</v>
      </c>
      <c r="DD5" s="3">
        <f t="shared" si="6"/>
        <v>0</v>
      </c>
      <c r="DE5" s="3">
        <f t="shared" si="6"/>
        <v>0</v>
      </c>
      <c r="DF5" s="3">
        <f t="shared" si="6"/>
        <v>0</v>
      </c>
      <c r="DG5" s="3">
        <f t="shared" si="6"/>
        <v>0</v>
      </c>
      <c r="DH5" s="3">
        <f t="shared" si="6"/>
        <v>0</v>
      </c>
      <c r="DI5" s="3">
        <f t="shared" si="6"/>
        <v>0</v>
      </c>
      <c r="DJ5" s="3">
        <f t="shared" si="6"/>
        <v>0</v>
      </c>
      <c r="DK5" s="3">
        <f t="shared" si="6"/>
        <v>0</v>
      </c>
      <c r="DL5" s="3">
        <f t="shared" si="6"/>
        <v>0</v>
      </c>
      <c r="DM5" s="3">
        <f t="shared" si="6"/>
        <v>0</v>
      </c>
    </row>
    <row r="6" spans="2:117" x14ac:dyDescent="0.35">
      <c r="B6" s="19" t="s">
        <v>93</v>
      </c>
      <c r="C6" s="14" cm="1">
        <f t="array" ref="C6">SUMPRODUCT((principal[dec_perc])*(principal[consumo_especifico])*(principal[fe_escopo_2])*(principal[massa_kt]))</f>
        <v>10.277083604088666</v>
      </c>
      <c r="D6" s="14" cm="1">
        <f t="array" ref="D6">SUMPRODUCT((principal[dec_perc])*(principal[consumo_especifico])*(principal[fe_escopo_2])*(principal[massa_kt]))/C15</f>
        <v>3.3129472108991646E-3</v>
      </c>
      <c r="E6" s="51" t="b">
        <v>1</v>
      </c>
      <c r="I6" s="20" t="s">
        <v>9</v>
      </c>
      <c r="J6" s="20" t="s">
        <v>50</v>
      </c>
      <c r="K6" s="20" t="s">
        <v>119</v>
      </c>
      <c r="L6" s="20">
        <v>1</v>
      </c>
      <c r="M6" s="20" t="s">
        <v>51</v>
      </c>
      <c r="N6" s="5">
        <f>SUMIFS(balanco_massas[massa],balanco_massas[macroprocesso],principal[[#This Row],[macroprocesso]],balanco_massas[produto],principal[[#This Row],[proto]])</f>
        <v>3455.0843085184442</v>
      </c>
      <c r="O6" s="22" t="s">
        <v>87</v>
      </c>
      <c r="P6" s="22" t="s">
        <v>146</v>
      </c>
      <c r="Q6" s="23" t="s">
        <v>22</v>
      </c>
      <c r="R6" s="24">
        <v>0.53641952700159701</v>
      </c>
      <c r="S6" s="33">
        <v>0</v>
      </c>
      <c r="T6" s="34">
        <f>principal[[#This Row],[dec_perc]]*principal[[#This Row],[consumo_especifico]]</f>
        <v>0</v>
      </c>
      <c r="U6" s="20" t="s">
        <v>20</v>
      </c>
      <c r="V6" s="20">
        <v>1</v>
      </c>
      <c r="W6" s="20"/>
      <c r="X6" s="20"/>
      <c r="Y6" s="20">
        <v>1</v>
      </c>
      <c r="Z6" s="20">
        <v>1</v>
      </c>
      <c r="AA6" s="20"/>
      <c r="AB6" s="20"/>
      <c r="AC6" s="35" cm="1">
        <f t="array" aca="1" ref="AC6" ca="1">SUMPRODUCT(OFFSET(AV6,0,0,1,ROWS(principal[dec_perc])),TRANSPOSE(principal[dec_perc]))</f>
        <v>1</v>
      </c>
      <c r="AD6" s="45">
        <f>principal[[#This Row],[fe_escopo_1]]+principal[[#This Row],[fe_escopo_2]]+principal[[#This Row],[fe_escopo_3]]</f>
        <v>2.8809236180000002</v>
      </c>
      <c r="AE6" s="6" cm="1">
        <f t="array" ref="AE6">_xlfn.XLOOKUP(1,(principal[[#This Row],[consumivel]]=fator_emissao[consumivel])*(fator_emissao[escopo]="SCOPE 1"),fator_emissao[fator_emissao],0,0)</f>
        <v>2.3281044500000001</v>
      </c>
      <c r="AF6" s="6" cm="1">
        <f t="array" ref="AF6">_xlfn.XLOOKUP(1,(principal[[#This Row],[consumivel]]=fator_emissao[consumivel])*(fator_emissao[escopo]="SCOPE 2"),fator_emissao[fator_emissao],0,0)</f>
        <v>0</v>
      </c>
      <c r="AG6" s="6" cm="1">
        <f t="array" ref="AG6">_xlfn.XLOOKUP(1,(principal[[#This Row],[consumivel]]=fator_emissao[consumivel])*(fator_emissao[escopo]="SCOPE 3"),fator_emissao[fator_emissao],0,0)</f>
        <v>0.55281916799999997</v>
      </c>
      <c r="AH6" s="5">
        <f>principal[[#This Row],[massa_kt]]*principal[[#This Row],[consumo_especifico]]*principal[[#This Row],[fe_escopo_1]]*principal[[#This Row],[dec_perc]]</f>
        <v>0</v>
      </c>
      <c r="AI6" s="5">
        <f>principal[[#This Row],[massa_kt]]*principal[[#This Row],[consumo_especifico]]*principal[[#This Row],[fe_escopo_2]]*principal[[#This Row],[dec_perc]]</f>
        <v>0</v>
      </c>
      <c r="AJ6" s="5">
        <f>principal[[#This Row],[massa_kt]]*principal[[#This Row],[consumo_especifico]]*principal[[#This Row],[fe_escopo_3]]*principal[[#This Row],[dec_perc]]</f>
        <v>0</v>
      </c>
      <c r="AK6" s="12">
        <f>principal[[#This Row],[ESCOPO 1]]+principal[[#This Row],[ESCOPO 2]]+principal[[#This Row],[ESCOPO 3]]</f>
        <v>0</v>
      </c>
      <c r="AL6" s="18">
        <f>1%*principal[[#This Row],[massa_kt]]*principal[[#This Row],[consumo_especifico]]*principal[[#This Row],[fe_escopo_1]]</f>
        <v>43.14849864531196</v>
      </c>
      <c r="AM6" s="18">
        <f>1%*principal[[#This Row],[massa_kt]]*principal[[#This Row],[consumo_especifico]]*principal[[#This Row],[fe_escopo_2]]</f>
        <v>0</v>
      </c>
      <c r="AN6" s="18">
        <f>1%*principal[[#This Row],[massa_kt]]*principal[[#This Row],[consumo_especifico]]*principal[[#This Row],[fe_escopo_3]]</f>
        <v>10.245810544088982</v>
      </c>
      <c r="AO6" s="18">
        <f>principal[[#This Row],[sens_esc_3]]+principal[[#This Row],[sens_esc_2]]+principal[[#This Row],[sens_esc_1]]</f>
        <v>53.394309189400943</v>
      </c>
      <c r="AP6" s="5"/>
      <c r="AQ6" s="50">
        <f>IF(principal[[#This Row],[BAU]]=1,1,"")</f>
        <v>1</v>
      </c>
      <c r="AR6" s="50" t="str" cm="1">
        <f t="array" ref="AR6">IFERROR(IF(principal[[#This Row],[tecnologia]]="BAU","",_xlfn.XLOOKUP(1,($B$18:$B$56=principal[[#This Row],[tecnologia]])*($C$18:$C$56=principal[[#This Row],[unidade]]),$D$18:$D$56,0,0)),"")</f>
        <v/>
      </c>
      <c r="AS6" s="50" t="str" cm="1">
        <f t="array" ref="AS6">IFERROR(IF(principal[[#This Row],[tecnologia]]="BAU","",_xlfn.XLOOKUP(1,($B$18:$B$56=principal[[#This Row],[tecnologia]])*($C$18:$C$56=principal[[#This Row],[unidade]]),$E$18:$E$56,0,0)),"")</f>
        <v/>
      </c>
      <c r="AT6" s="5"/>
      <c r="AU6" s="46">
        <v>6</v>
      </c>
      <c r="AV6" s="3">
        <f t="shared" si="0"/>
        <v>0</v>
      </c>
      <c r="AW6" s="3">
        <f t="shared" si="0"/>
        <v>0</v>
      </c>
      <c r="AX6" s="3">
        <f t="shared" si="0"/>
        <v>0</v>
      </c>
      <c r="AY6" s="3">
        <f t="shared" si="0"/>
        <v>1</v>
      </c>
      <c r="AZ6" s="3">
        <f t="shared" si="0"/>
        <v>0</v>
      </c>
      <c r="BA6" s="3">
        <f t="shared" si="0"/>
        <v>0</v>
      </c>
      <c r="BB6" s="3">
        <f t="shared" si="0"/>
        <v>0</v>
      </c>
      <c r="BC6" s="3">
        <f t="shared" si="0"/>
        <v>0</v>
      </c>
      <c r="BD6" s="3">
        <f t="shared" si="0"/>
        <v>0</v>
      </c>
      <c r="BE6" s="3">
        <f t="shared" si="0"/>
        <v>0</v>
      </c>
      <c r="BF6" s="3">
        <f t="shared" si="1"/>
        <v>0</v>
      </c>
      <c r="BG6" s="3">
        <f t="shared" si="1"/>
        <v>0</v>
      </c>
      <c r="BH6" s="3">
        <f t="shared" si="1"/>
        <v>0</v>
      </c>
      <c r="BI6" s="3">
        <f t="shared" si="1"/>
        <v>0</v>
      </c>
      <c r="BJ6" s="3">
        <f t="shared" si="1"/>
        <v>0</v>
      </c>
      <c r="BK6" s="3">
        <f t="shared" si="1"/>
        <v>0</v>
      </c>
      <c r="BL6" s="3">
        <f t="shared" si="1"/>
        <v>0</v>
      </c>
      <c r="BM6" s="3">
        <f t="shared" si="1"/>
        <v>0</v>
      </c>
      <c r="BN6" s="3">
        <f t="shared" si="1"/>
        <v>0</v>
      </c>
      <c r="BO6" s="3">
        <f t="shared" si="1"/>
        <v>0</v>
      </c>
      <c r="BP6" s="3">
        <f t="shared" si="2"/>
        <v>0</v>
      </c>
      <c r="BQ6" s="3">
        <f t="shared" si="2"/>
        <v>0</v>
      </c>
      <c r="BR6" s="3">
        <f t="shared" si="2"/>
        <v>0</v>
      </c>
      <c r="BS6" s="3">
        <f t="shared" si="2"/>
        <v>0</v>
      </c>
      <c r="BT6" s="3">
        <f t="shared" si="2"/>
        <v>0</v>
      </c>
      <c r="BU6" s="3">
        <f t="shared" si="2"/>
        <v>0</v>
      </c>
      <c r="BV6" s="3">
        <f t="shared" si="2"/>
        <v>0</v>
      </c>
      <c r="BW6" s="3">
        <f t="shared" si="2"/>
        <v>0</v>
      </c>
      <c r="BX6" s="3">
        <f t="shared" si="2"/>
        <v>0</v>
      </c>
      <c r="BY6" s="3">
        <f t="shared" si="2"/>
        <v>0</v>
      </c>
      <c r="BZ6" s="3">
        <f t="shared" si="3"/>
        <v>0</v>
      </c>
      <c r="CA6" s="3">
        <f t="shared" si="3"/>
        <v>0</v>
      </c>
      <c r="CB6" s="3">
        <f t="shared" si="3"/>
        <v>0</v>
      </c>
      <c r="CC6" s="3">
        <f t="shared" si="3"/>
        <v>0</v>
      </c>
      <c r="CD6" s="3">
        <f t="shared" si="3"/>
        <v>0</v>
      </c>
      <c r="CE6" s="3">
        <f t="shared" si="3"/>
        <v>0</v>
      </c>
      <c r="CF6" s="3">
        <f t="shared" si="3"/>
        <v>0</v>
      </c>
      <c r="CG6" s="3">
        <f t="shared" si="3"/>
        <v>0</v>
      </c>
      <c r="CH6" s="3">
        <f t="shared" si="3"/>
        <v>0</v>
      </c>
      <c r="CI6" s="3">
        <f t="shared" si="3"/>
        <v>0</v>
      </c>
      <c r="CJ6" s="3">
        <f t="shared" si="4"/>
        <v>0</v>
      </c>
      <c r="CK6" s="3">
        <f t="shared" si="4"/>
        <v>0</v>
      </c>
      <c r="CL6" s="3">
        <f t="shared" si="4"/>
        <v>0</v>
      </c>
      <c r="CM6" s="3">
        <f t="shared" si="4"/>
        <v>0</v>
      </c>
      <c r="CN6" s="3">
        <f t="shared" si="4"/>
        <v>0</v>
      </c>
      <c r="CO6" s="3">
        <f t="shared" si="4"/>
        <v>0</v>
      </c>
      <c r="CP6" s="3">
        <f t="shared" si="4"/>
        <v>0</v>
      </c>
      <c r="CQ6" s="3">
        <f t="shared" si="4"/>
        <v>0</v>
      </c>
      <c r="CR6" s="3">
        <f t="shared" si="4"/>
        <v>0</v>
      </c>
      <c r="CS6" s="3">
        <f t="shared" si="4"/>
        <v>0</v>
      </c>
      <c r="CT6" s="3">
        <f t="shared" si="5"/>
        <v>0</v>
      </c>
      <c r="CU6" s="3">
        <f t="shared" si="5"/>
        <v>0</v>
      </c>
      <c r="CV6" s="3">
        <f t="shared" si="5"/>
        <v>0</v>
      </c>
      <c r="CW6" s="3">
        <f t="shared" si="5"/>
        <v>0</v>
      </c>
      <c r="CX6" s="3">
        <f t="shared" si="5"/>
        <v>0</v>
      </c>
      <c r="CY6" s="3">
        <f t="shared" si="5"/>
        <v>0</v>
      </c>
      <c r="CZ6" s="3">
        <f t="shared" si="5"/>
        <v>0</v>
      </c>
      <c r="DA6" s="3">
        <f t="shared" si="5"/>
        <v>0</v>
      </c>
      <c r="DB6" s="3">
        <f t="shared" si="5"/>
        <v>1</v>
      </c>
      <c r="DC6" s="3">
        <f t="shared" si="5"/>
        <v>0</v>
      </c>
      <c r="DD6" s="3">
        <f t="shared" si="6"/>
        <v>0</v>
      </c>
      <c r="DE6" s="3">
        <f t="shared" si="6"/>
        <v>0</v>
      </c>
      <c r="DF6" s="3">
        <f t="shared" si="6"/>
        <v>0</v>
      </c>
      <c r="DG6" s="3">
        <f t="shared" si="6"/>
        <v>0</v>
      </c>
      <c r="DH6" s="3">
        <f t="shared" si="6"/>
        <v>0</v>
      </c>
      <c r="DI6" s="3">
        <f t="shared" si="6"/>
        <v>0</v>
      </c>
      <c r="DJ6" s="3">
        <f t="shared" si="6"/>
        <v>0</v>
      </c>
      <c r="DK6" s="3">
        <f t="shared" si="6"/>
        <v>0</v>
      </c>
      <c r="DL6" s="3">
        <f t="shared" si="6"/>
        <v>0</v>
      </c>
      <c r="DM6" s="3">
        <f t="shared" si="6"/>
        <v>0</v>
      </c>
    </row>
    <row r="7" spans="2:117" x14ac:dyDescent="0.35">
      <c r="B7" s="52" t="s">
        <v>94</v>
      </c>
      <c r="C7" s="14" cm="1">
        <f t="array" ref="C7">SUMPRODUCT((principal[dec_perc])*(principal[consumo_especifico])*(principal[fe_escopo_3])*(principal[massa_kt]))</f>
        <v>86589.821800369216</v>
      </c>
      <c r="D7" s="14" cm="1">
        <f t="array" ref="D7">SUMPRODUCT((principal[dec_perc])*(principal[consumo_especifico])*(principal[fe_escopo_3])*(principal[massa_kt]))/C15</f>
        <v>27.913318571395159</v>
      </c>
      <c r="E7" s="51" t="b">
        <v>1</v>
      </c>
      <c r="I7" s="20" t="s">
        <v>9</v>
      </c>
      <c r="J7" s="20" t="s">
        <v>50</v>
      </c>
      <c r="K7" s="20" t="s">
        <v>119</v>
      </c>
      <c r="L7" s="20">
        <v>1</v>
      </c>
      <c r="M7" s="20" t="s">
        <v>51</v>
      </c>
      <c r="N7" s="5">
        <f>SUMIFS(balanco_massas[massa],balanco_massas[macroprocesso],principal[[#This Row],[macroprocesso]],balanco_massas[produto],principal[[#This Row],[proto]])</f>
        <v>3455.0843085184442</v>
      </c>
      <c r="O7" s="22" t="s">
        <v>87</v>
      </c>
      <c r="P7" s="22" t="s">
        <v>146</v>
      </c>
      <c r="Q7" s="23" t="s">
        <v>23</v>
      </c>
      <c r="R7" s="24">
        <v>0.263706665683276</v>
      </c>
      <c r="S7" s="33">
        <v>0</v>
      </c>
      <c r="T7" s="34">
        <f>principal[[#This Row],[dec_perc]]*principal[[#This Row],[consumo_especifico]]</f>
        <v>0</v>
      </c>
      <c r="U7" s="20" t="s">
        <v>20</v>
      </c>
      <c r="V7" s="20">
        <v>1</v>
      </c>
      <c r="W7" s="20"/>
      <c r="X7" s="20"/>
      <c r="Y7" s="20">
        <v>1</v>
      </c>
      <c r="Z7" s="20">
        <v>1</v>
      </c>
      <c r="AA7" s="20"/>
      <c r="AB7" s="20"/>
      <c r="AC7" s="35" cm="1">
        <f t="array" aca="1" ref="AC7" ca="1">SUMPRODUCT(OFFSET(AV7,0,0,1,ROWS(principal[dec_perc])),TRANSPOSE(principal[dec_perc]))</f>
        <v>1</v>
      </c>
      <c r="AD7" s="45">
        <f>principal[[#This Row],[fe_escopo_1]]+principal[[#This Row],[fe_escopo_2]]+principal[[#This Row],[fe_escopo_3]]</f>
        <v>2.8716532219999999</v>
      </c>
      <c r="AE7" s="6" cm="1">
        <f t="array" ref="AE7">_xlfn.XLOOKUP(1,(principal[[#This Row],[consumivel]]=fator_emissao[consumivel])*(fator_emissao[escopo]="SCOPE 1"),fator_emissao[fator_emissao],0,0)</f>
        <v>2.30181579</v>
      </c>
      <c r="AF7" s="6" cm="1">
        <f t="array" ref="AF7">_xlfn.XLOOKUP(1,(principal[[#This Row],[consumivel]]=fator_emissao[consumivel])*(fator_emissao[escopo]="SCOPE 2"),fator_emissao[fator_emissao],0,0)</f>
        <v>0</v>
      </c>
      <c r="AG7" s="6" cm="1">
        <f t="array" ref="AG7">_xlfn.XLOOKUP(1,(principal[[#This Row],[consumivel]]=fator_emissao[consumivel])*(fator_emissao[escopo]="SCOPE 3"),fator_emissao[fator_emissao],0,0)</f>
        <v>0.56983743200000003</v>
      </c>
      <c r="AH7" s="5">
        <f>principal[[#This Row],[massa_kt]]*principal[[#This Row],[consumo_especifico]]*principal[[#This Row],[fe_escopo_1]]*principal[[#This Row],[dec_perc]]</f>
        <v>0</v>
      </c>
      <c r="AI7" s="5">
        <f>principal[[#This Row],[massa_kt]]*principal[[#This Row],[consumo_especifico]]*principal[[#This Row],[fe_escopo_2]]*principal[[#This Row],[dec_perc]]</f>
        <v>0</v>
      </c>
      <c r="AJ7" s="5">
        <f>principal[[#This Row],[massa_kt]]*principal[[#This Row],[consumo_especifico]]*principal[[#This Row],[fe_escopo_3]]*principal[[#This Row],[dec_perc]]</f>
        <v>0</v>
      </c>
      <c r="AK7" s="12">
        <f>principal[[#This Row],[ESCOPO 1]]+principal[[#This Row],[ESCOPO 2]]+principal[[#This Row],[ESCOPO 3]]</f>
        <v>0</v>
      </c>
      <c r="AL7" s="18">
        <f>1%*principal[[#This Row],[massa_kt]]*principal[[#This Row],[consumo_especifico]]*principal[[#This Row],[fe_escopo_1]]</f>
        <v>20.97250572600154</v>
      </c>
      <c r="AM7" s="18">
        <f>1%*principal[[#This Row],[massa_kt]]*principal[[#This Row],[consumo_especifico]]*principal[[#This Row],[fe_escopo_2]]</f>
        <v>0</v>
      </c>
      <c r="AN7" s="18">
        <f>1%*principal[[#This Row],[massa_kt]]*principal[[#This Row],[consumo_especifico]]*principal[[#This Row],[fe_escopo_3]]</f>
        <v>5.1919527433209653</v>
      </c>
      <c r="AO7" s="18">
        <f>principal[[#This Row],[sens_esc_3]]+principal[[#This Row],[sens_esc_2]]+principal[[#This Row],[sens_esc_1]]</f>
        <v>26.164458469322504</v>
      </c>
      <c r="AP7" s="5"/>
      <c r="AQ7" s="50">
        <f>IF(principal[[#This Row],[BAU]]=1,1,"")</f>
        <v>1</v>
      </c>
      <c r="AR7" s="50" t="str" cm="1">
        <f t="array" ref="AR7">IFERROR(IF(principal[[#This Row],[tecnologia]]="BAU","",_xlfn.XLOOKUP(1,($B$18:$B$56=principal[[#This Row],[tecnologia]])*($C$18:$C$56=principal[[#This Row],[unidade]]),$D$18:$D$56,0,0)),"")</f>
        <v/>
      </c>
      <c r="AS7" s="50" t="str" cm="1">
        <f t="array" ref="AS7">IFERROR(IF(principal[[#This Row],[tecnologia]]="BAU","",_xlfn.XLOOKUP(1,($B$18:$B$56=principal[[#This Row],[tecnologia]])*($C$18:$C$56=principal[[#This Row],[unidade]]),$E$18:$E$56,0,0)),"")</f>
        <v/>
      </c>
      <c r="AT7" s="5"/>
      <c r="AU7" s="46">
        <v>7</v>
      </c>
      <c r="AV7" s="3">
        <f t="shared" si="0"/>
        <v>0</v>
      </c>
      <c r="AW7" s="3">
        <f t="shared" si="0"/>
        <v>0</v>
      </c>
      <c r="AX7" s="3">
        <f t="shared" si="0"/>
        <v>0</v>
      </c>
      <c r="AY7" s="3">
        <f t="shared" si="0"/>
        <v>0</v>
      </c>
      <c r="AZ7" s="3">
        <f t="shared" si="0"/>
        <v>1</v>
      </c>
      <c r="BA7" s="3">
        <f t="shared" si="0"/>
        <v>0</v>
      </c>
      <c r="BB7" s="3">
        <f t="shared" si="0"/>
        <v>0</v>
      </c>
      <c r="BC7" s="3">
        <f t="shared" si="0"/>
        <v>0</v>
      </c>
      <c r="BD7" s="3">
        <f t="shared" si="0"/>
        <v>0</v>
      </c>
      <c r="BE7" s="3">
        <f t="shared" si="0"/>
        <v>0</v>
      </c>
      <c r="BF7" s="3">
        <f t="shared" si="1"/>
        <v>0</v>
      </c>
      <c r="BG7" s="3">
        <f t="shared" si="1"/>
        <v>0</v>
      </c>
      <c r="BH7" s="3">
        <f t="shared" si="1"/>
        <v>0</v>
      </c>
      <c r="BI7" s="3">
        <f t="shared" si="1"/>
        <v>0</v>
      </c>
      <c r="BJ7" s="3">
        <f t="shared" si="1"/>
        <v>0</v>
      </c>
      <c r="BK7" s="3">
        <f t="shared" si="1"/>
        <v>0</v>
      </c>
      <c r="BL7" s="3">
        <f t="shared" si="1"/>
        <v>0</v>
      </c>
      <c r="BM7" s="3">
        <f t="shared" si="1"/>
        <v>0</v>
      </c>
      <c r="BN7" s="3">
        <f t="shared" si="1"/>
        <v>0</v>
      </c>
      <c r="BO7" s="3">
        <f t="shared" si="1"/>
        <v>0</v>
      </c>
      <c r="BP7" s="3">
        <f t="shared" si="2"/>
        <v>0</v>
      </c>
      <c r="BQ7" s="3">
        <f t="shared" si="2"/>
        <v>0</v>
      </c>
      <c r="BR7" s="3">
        <f t="shared" si="2"/>
        <v>0</v>
      </c>
      <c r="BS7" s="3">
        <f t="shared" si="2"/>
        <v>0</v>
      </c>
      <c r="BT7" s="3">
        <f t="shared" si="2"/>
        <v>0</v>
      </c>
      <c r="BU7" s="3">
        <f t="shared" si="2"/>
        <v>0</v>
      </c>
      <c r="BV7" s="3">
        <f t="shared" si="2"/>
        <v>0</v>
      </c>
      <c r="BW7" s="3">
        <f t="shared" si="2"/>
        <v>0</v>
      </c>
      <c r="BX7" s="3">
        <f t="shared" si="2"/>
        <v>0</v>
      </c>
      <c r="BY7" s="3">
        <f t="shared" si="2"/>
        <v>0</v>
      </c>
      <c r="BZ7" s="3">
        <f t="shared" si="3"/>
        <v>0</v>
      </c>
      <c r="CA7" s="3">
        <f t="shared" si="3"/>
        <v>0</v>
      </c>
      <c r="CB7" s="3">
        <f t="shared" si="3"/>
        <v>0</v>
      </c>
      <c r="CC7" s="3">
        <f t="shared" si="3"/>
        <v>0</v>
      </c>
      <c r="CD7" s="3">
        <f t="shared" si="3"/>
        <v>0</v>
      </c>
      <c r="CE7" s="3">
        <f t="shared" si="3"/>
        <v>0</v>
      </c>
      <c r="CF7" s="3">
        <f t="shared" si="3"/>
        <v>0</v>
      </c>
      <c r="CG7" s="3">
        <f t="shared" si="3"/>
        <v>0</v>
      </c>
      <c r="CH7" s="3">
        <f t="shared" si="3"/>
        <v>0</v>
      </c>
      <c r="CI7" s="3">
        <f t="shared" si="3"/>
        <v>0</v>
      </c>
      <c r="CJ7" s="3">
        <f t="shared" si="4"/>
        <v>0</v>
      </c>
      <c r="CK7" s="3">
        <f t="shared" si="4"/>
        <v>0</v>
      </c>
      <c r="CL7" s="3">
        <f t="shared" si="4"/>
        <v>0</v>
      </c>
      <c r="CM7" s="3">
        <f t="shared" si="4"/>
        <v>0</v>
      </c>
      <c r="CN7" s="3">
        <f t="shared" si="4"/>
        <v>0</v>
      </c>
      <c r="CO7" s="3">
        <f t="shared" si="4"/>
        <v>0</v>
      </c>
      <c r="CP7" s="3">
        <f t="shared" si="4"/>
        <v>0</v>
      </c>
      <c r="CQ7" s="3">
        <f t="shared" si="4"/>
        <v>0</v>
      </c>
      <c r="CR7" s="3">
        <f t="shared" si="4"/>
        <v>0</v>
      </c>
      <c r="CS7" s="3">
        <f t="shared" si="4"/>
        <v>0</v>
      </c>
      <c r="CT7" s="3">
        <f t="shared" si="5"/>
        <v>0</v>
      </c>
      <c r="CU7" s="3">
        <f t="shared" si="5"/>
        <v>0</v>
      </c>
      <c r="CV7" s="3">
        <f t="shared" si="5"/>
        <v>0</v>
      </c>
      <c r="CW7" s="3">
        <f t="shared" si="5"/>
        <v>0</v>
      </c>
      <c r="CX7" s="3">
        <f t="shared" si="5"/>
        <v>0</v>
      </c>
      <c r="CY7" s="3">
        <f t="shared" si="5"/>
        <v>0</v>
      </c>
      <c r="CZ7" s="3">
        <f t="shared" si="5"/>
        <v>0</v>
      </c>
      <c r="DA7" s="3">
        <f t="shared" si="5"/>
        <v>0</v>
      </c>
      <c r="DB7" s="3">
        <f t="shared" si="5"/>
        <v>1</v>
      </c>
      <c r="DC7" s="3">
        <f t="shared" si="5"/>
        <v>0</v>
      </c>
      <c r="DD7" s="3">
        <f t="shared" si="6"/>
        <v>0</v>
      </c>
      <c r="DE7" s="3">
        <f t="shared" si="6"/>
        <v>0</v>
      </c>
      <c r="DF7" s="3">
        <f t="shared" si="6"/>
        <v>0</v>
      </c>
      <c r="DG7" s="3">
        <f t="shared" si="6"/>
        <v>0</v>
      </c>
      <c r="DH7" s="3">
        <f t="shared" si="6"/>
        <v>0</v>
      </c>
      <c r="DI7" s="3">
        <f t="shared" si="6"/>
        <v>0</v>
      </c>
      <c r="DJ7" s="3">
        <f t="shared" si="6"/>
        <v>0</v>
      </c>
      <c r="DK7" s="3">
        <f t="shared" si="6"/>
        <v>0</v>
      </c>
      <c r="DL7" s="3">
        <f t="shared" si="6"/>
        <v>0</v>
      </c>
      <c r="DM7" s="3">
        <f t="shared" si="6"/>
        <v>0</v>
      </c>
    </row>
    <row r="8" spans="2:117" x14ac:dyDescent="0.35">
      <c r="I8" s="20" t="s">
        <v>9</v>
      </c>
      <c r="J8" s="20" t="s">
        <v>50</v>
      </c>
      <c r="K8" s="20" t="s">
        <v>119</v>
      </c>
      <c r="L8" s="20">
        <v>1</v>
      </c>
      <c r="M8" s="20" t="s">
        <v>51</v>
      </c>
      <c r="N8" s="5">
        <f>SUMIFS(balanco_massas[massa],balanco_massas[macroprocesso],principal[[#This Row],[macroprocesso]],balanco_massas[produto],principal[[#This Row],[proto]])</f>
        <v>3455.0843085184442</v>
      </c>
      <c r="O8" s="22" t="s">
        <v>87</v>
      </c>
      <c r="P8" s="22" t="s">
        <v>147</v>
      </c>
      <c r="Q8" s="23" t="s">
        <v>14</v>
      </c>
      <c r="R8" s="24">
        <v>1.12298347090252E-3</v>
      </c>
      <c r="S8" s="33">
        <v>1</v>
      </c>
      <c r="T8" s="34">
        <f>principal[[#This Row],[dec_perc]]*principal[[#This Row],[consumo_especifico]]</f>
        <v>1.12298347090252E-3</v>
      </c>
      <c r="U8" s="20" t="s">
        <v>15</v>
      </c>
      <c r="V8" s="20">
        <v>1</v>
      </c>
      <c r="W8" s="20"/>
      <c r="X8" s="20"/>
      <c r="Y8" s="20"/>
      <c r="Z8" s="20"/>
      <c r="AA8" s="20"/>
      <c r="AB8" s="20"/>
      <c r="AC8" s="35" cm="1">
        <f t="array" aca="1" ref="AC8" ca="1">SUMPRODUCT(OFFSET(AV8,0,0,1,ROWS(principal[dec_perc])),TRANSPOSE(principal[dec_perc]))</f>
        <v>1</v>
      </c>
      <c r="AD8" s="45">
        <f>principal[[#This Row],[fe_escopo_1]]+principal[[#This Row],[fe_escopo_2]]+principal[[#This Row],[fe_escopo_3]]</f>
        <v>67.78</v>
      </c>
      <c r="AE8" s="6" cm="1">
        <f t="array" ref="AE8">_xlfn.XLOOKUP(1,(principal[[#This Row],[consumivel]]=fator_emissao[consumivel])*(fator_emissao[escopo]="SCOPE 1"),fator_emissao[fator_emissao],0,0)</f>
        <v>0</v>
      </c>
      <c r="AF8" s="6" cm="1">
        <f t="array" ref="AF8">_xlfn.XLOOKUP(1,(principal[[#This Row],[consumivel]]=fator_emissao[consumivel])*(fator_emissao[escopo]="SCOPE 2"),fator_emissao[fator_emissao],0,0)</f>
        <v>0</v>
      </c>
      <c r="AG8" s="6" cm="1">
        <f t="array" ref="AG8">_xlfn.XLOOKUP(1,(principal[[#This Row],[consumivel]]=fator_emissao[consumivel])*(fator_emissao[escopo]="SCOPE 3"),fator_emissao[fator_emissao],0,0)</f>
        <v>67.78</v>
      </c>
      <c r="AH8" s="5">
        <f>principal[[#This Row],[massa_kt]]*principal[[#This Row],[consumo_especifico]]*principal[[#This Row],[fe_escopo_1]]*principal[[#This Row],[dec_perc]]</f>
        <v>0</v>
      </c>
      <c r="AI8" s="5">
        <f>principal[[#This Row],[massa_kt]]*principal[[#This Row],[consumo_especifico]]*principal[[#This Row],[fe_escopo_2]]*principal[[#This Row],[dec_perc]]</f>
        <v>0</v>
      </c>
      <c r="AJ8" s="5">
        <f>principal[[#This Row],[massa_kt]]*principal[[#This Row],[consumo_especifico]]*principal[[#This Row],[fe_escopo_3]]*principal[[#This Row],[dec_perc]]</f>
        <v>262.98657412959057</v>
      </c>
      <c r="AK8" s="12">
        <f>principal[[#This Row],[ESCOPO 1]]+principal[[#This Row],[ESCOPO 2]]+principal[[#This Row],[ESCOPO 3]]</f>
        <v>262.98657412959057</v>
      </c>
      <c r="AL8" s="18">
        <f>1%*principal[[#This Row],[massa_kt]]*principal[[#This Row],[consumo_especifico]]*principal[[#This Row],[fe_escopo_1]]</f>
        <v>0</v>
      </c>
      <c r="AM8" s="18">
        <f>1%*principal[[#This Row],[massa_kt]]*principal[[#This Row],[consumo_especifico]]*principal[[#This Row],[fe_escopo_2]]</f>
        <v>0</v>
      </c>
      <c r="AN8" s="18">
        <f>1%*principal[[#This Row],[massa_kt]]*principal[[#This Row],[consumo_especifico]]*principal[[#This Row],[fe_escopo_3]]</f>
        <v>2.6298657412959057</v>
      </c>
      <c r="AO8" s="18">
        <f>principal[[#This Row],[sens_esc_3]]+principal[[#This Row],[sens_esc_2]]+principal[[#This Row],[sens_esc_1]]</f>
        <v>2.6298657412959057</v>
      </c>
      <c r="AP8" s="5"/>
      <c r="AQ8" s="50">
        <f>IF(principal[[#This Row],[BAU]]=1,1,"")</f>
        <v>1</v>
      </c>
      <c r="AR8" s="50" t="str" cm="1">
        <f t="array" ref="AR8">IFERROR(IF(principal[[#This Row],[tecnologia]]="BAU","",_xlfn.XLOOKUP(1,($B$18:$B$56=principal[[#This Row],[tecnologia]])*($C$18:$C$56=principal[[#This Row],[unidade]]),$D$18:$D$56,0,0)),"")</f>
        <v/>
      </c>
      <c r="AS8" s="50" t="str" cm="1">
        <f t="array" ref="AS8">IFERROR(IF(principal[[#This Row],[tecnologia]]="BAU","",_xlfn.XLOOKUP(1,($B$18:$B$56=principal[[#This Row],[tecnologia]])*($C$18:$C$56=principal[[#This Row],[unidade]]),$E$18:$E$56,0,0)),"")</f>
        <v/>
      </c>
      <c r="AT8" s="5"/>
      <c r="AU8" s="47">
        <v>8</v>
      </c>
      <c r="AV8" s="3">
        <f t="shared" si="0"/>
        <v>0</v>
      </c>
      <c r="AW8" s="3">
        <f t="shared" si="0"/>
        <v>0</v>
      </c>
      <c r="AX8" s="3">
        <f t="shared" si="0"/>
        <v>0</v>
      </c>
      <c r="AY8" s="3">
        <f t="shared" si="0"/>
        <v>0</v>
      </c>
      <c r="AZ8" s="3">
        <f t="shared" si="0"/>
        <v>0</v>
      </c>
      <c r="BA8" s="3">
        <f t="shared" si="0"/>
        <v>1</v>
      </c>
      <c r="BB8" s="3">
        <f t="shared" si="0"/>
        <v>0</v>
      </c>
      <c r="BC8" s="3">
        <f t="shared" si="0"/>
        <v>0</v>
      </c>
      <c r="BD8" s="3">
        <f t="shared" si="0"/>
        <v>0</v>
      </c>
      <c r="BE8" s="3">
        <f t="shared" si="0"/>
        <v>0</v>
      </c>
      <c r="BF8" s="3">
        <f t="shared" si="1"/>
        <v>0</v>
      </c>
      <c r="BG8" s="3">
        <f t="shared" si="1"/>
        <v>0</v>
      </c>
      <c r="BH8" s="3">
        <f t="shared" si="1"/>
        <v>0</v>
      </c>
      <c r="BI8" s="3">
        <f t="shared" si="1"/>
        <v>0</v>
      </c>
      <c r="BJ8" s="3">
        <f t="shared" si="1"/>
        <v>0</v>
      </c>
      <c r="BK8" s="3">
        <f t="shared" si="1"/>
        <v>0</v>
      </c>
      <c r="BL8" s="3">
        <f t="shared" si="1"/>
        <v>0</v>
      </c>
      <c r="BM8" s="3">
        <f t="shared" si="1"/>
        <v>0</v>
      </c>
      <c r="BN8" s="3">
        <f t="shared" si="1"/>
        <v>0</v>
      </c>
      <c r="BO8" s="3">
        <f t="shared" si="1"/>
        <v>0</v>
      </c>
      <c r="BP8" s="3">
        <f t="shared" si="2"/>
        <v>0</v>
      </c>
      <c r="BQ8" s="3">
        <f t="shared" si="2"/>
        <v>0</v>
      </c>
      <c r="BR8" s="3">
        <f t="shared" si="2"/>
        <v>0</v>
      </c>
      <c r="BS8" s="3">
        <f t="shared" si="2"/>
        <v>0</v>
      </c>
      <c r="BT8" s="3">
        <f t="shared" si="2"/>
        <v>0</v>
      </c>
      <c r="BU8" s="3">
        <f t="shared" si="2"/>
        <v>0</v>
      </c>
      <c r="BV8" s="3">
        <f t="shared" si="2"/>
        <v>0</v>
      </c>
      <c r="BW8" s="3">
        <f t="shared" si="2"/>
        <v>0</v>
      </c>
      <c r="BX8" s="3">
        <f t="shared" si="2"/>
        <v>0</v>
      </c>
      <c r="BY8" s="3">
        <f t="shared" si="2"/>
        <v>0</v>
      </c>
      <c r="BZ8" s="3">
        <f t="shared" si="3"/>
        <v>0</v>
      </c>
      <c r="CA8" s="3">
        <f t="shared" si="3"/>
        <v>0</v>
      </c>
      <c r="CB8" s="3">
        <f t="shared" si="3"/>
        <v>0</v>
      </c>
      <c r="CC8" s="3">
        <f t="shared" si="3"/>
        <v>0</v>
      </c>
      <c r="CD8" s="3">
        <f t="shared" si="3"/>
        <v>0</v>
      </c>
      <c r="CE8" s="3">
        <f t="shared" si="3"/>
        <v>0</v>
      </c>
      <c r="CF8" s="3">
        <f t="shared" si="3"/>
        <v>0</v>
      </c>
      <c r="CG8" s="3">
        <f t="shared" si="3"/>
        <v>0</v>
      </c>
      <c r="CH8" s="3">
        <f t="shared" si="3"/>
        <v>0</v>
      </c>
      <c r="CI8" s="3">
        <f t="shared" si="3"/>
        <v>0</v>
      </c>
      <c r="CJ8" s="3">
        <f t="shared" si="4"/>
        <v>0</v>
      </c>
      <c r="CK8" s="3">
        <f t="shared" si="4"/>
        <v>0</v>
      </c>
      <c r="CL8" s="3">
        <f t="shared" si="4"/>
        <v>0</v>
      </c>
      <c r="CM8" s="3">
        <f t="shared" si="4"/>
        <v>0</v>
      </c>
      <c r="CN8" s="3">
        <f t="shared" si="4"/>
        <v>0</v>
      </c>
      <c r="CO8" s="3">
        <f t="shared" si="4"/>
        <v>0</v>
      </c>
      <c r="CP8" s="3">
        <f t="shared" si="4"/>
        <v>0</v>
      </c>
      <c r="CQ8" s="3">
        <f t="shared" si="4"/>
        <v>0</v>
      </c>
      <c r="CR8" s="3">
        <f t="shared" si="4"/>
        <v>0</v>
      </c>
      <c r="CS8" s="3">
        <f t="shared" si="4"/>
        <v>0</v>
      </c>
      <c r="CT8" s="3">
        <f t="shared" si="5"/>
        <v>0</v>
      </c>
      <c r="CU8" s="3">
        <f t="shared" si="5"/>
        <v>0</v>
      </c>
      <c r="CV8" s="3">
        <f t="shared" si="5"/>
        <v>0</v>
      </c>
      <c r="CW8" s="3">
        <f t="shared" si="5"/>
        <v>0</v>
      </c>
      <c r="CX8" s="3">
        <f t="shared" si="5"/>
        <v>0</v>
      </c>
      <c r="CY8" s="3">
        <f t="shared" si="5"/>
        <v>0</v>
      </c>
      <c r="CZ8" s="3">
        <f t="shared" si="5"/>
        <v>0</v>
      </c>
      <c r="DA8" s="3">
        <f t="shared" si="5"/>
        <v>0</v>
      </c>
      <c r="DB8" s="3">
        <f t="shared" si="5"/>
        <v>0</v>
      </c>
      <c r="DC8" s="3">
        <f t="shared" si="5"/>
        <v>0</v>
      </c>
      <c r="DD8" s="3">
        <f t="shared" si="6"/>
        <v>0</v>
      </c>
      <c r="DE8" s="3">
        <f t="shared" si="6"/>
        <v>0</v>
      </c>
      <c r="DF8" s="3">
        <f t="shared" si="6"/>
        <v>0</v>
      </c>
      <c r="DG8" s="3">
        <f t="shared" si="6"/>
        <v>0</v>
      </c>
      <c r="DH8" s="3">
        <f t="shared" si="6"/>
        <v>0</v>
      </c>
      <c r="DI8" s="3">
        <f t="shared" si="6"/>
        <v>0</v>
      </c>
      <c r="DJ8" s="3">
        <f t="shared" si="6"/>
        <v>0</v>
      </c>
      <c r="DK8" s="3">
        <f t="shared" si="6"/>
        <v>0</v>
      </c>
      <c r="DL8" s="3">
        <f t="shared" si="6"/>
        <v>0</v>
      </c>
      <c r="DM8" s="3">
        <f t="shared" si="6"/>
        <v>0</v>
      </c>
    </row>
    <row r="9" spans="2:117" x14ac:dyDescent="0.35">
      <c r="I9" s="20" t="s">
        <v>9</v>
      </c>
      <c r="J9" s="20" t="s">
        <v>50</v>
      </c>
      <c r="K9" s="20" t="s">
        <v>119</v>
      </c>
      <c r="L9" s="20">
        <v>1</v>
      </c>
      <c r="M9" s="20" t="s">
        <v>51</v>
      </c>
      <c r="N9" s="5">
        <f>SUMIFS(balanco_massas[massa],balanco_massas[macroprocesso],principal[[#This Row],[macroprocesso]],balanco_massas[produto],principal[[#This Row],[proto]])</f>
        <v>3455.0843085184442</v>
      </c>
      <c r="O9" s="22" t="s">
        <v>87</v>
      </c>
      <c r="P9" s="22" t="s">
        <v>149</v>
      </c>
      <c r="Q9" s="23" t="s">
        <v>56</v>
      </c>
      <c r="R9" s="24">
        <v>5.4391176181678002E-4</v>
      </c>
      <c r="S9" s="33">
        <v>1</v>
      </c>
      <c r="T9" s="34">
        <f>principal[[#This Row],[dec_perc]]*principal[[#This Row],[consumo_especifico]]</f>
        <v>5.4391176181678002E-4</v>
      </c>
      <c r="U9" s="20" t="s">
        <v>36</v>
      </c>
      <c r="V9" s="20">
        <v>1</v>
      </c>
      <c r="W9" s="20"/>
      <c r="X9" s="20"/>
      <c r="Y9" s="20"/>
      <c r="Z9" s="20"/>
      <c r="AA9" s="20"/>
      <c r="AB9" s="20"/>
      <c r="AC9" s="35" cm="1">
        <f t="array" aca="1" ref="AC9" ca="1">SUMPRODUCT(OFFSET(AV9,0,0,1,ROWS(principal[dec_perc])),TRANSPOSE(principal[dec_perc]))</f>
        <v>1</v>
      </c>
      <c r="AD9" s="45">
        <f>principal[[#This Row],[fe_escopo_1]]+principal[[#This Row],[fe_escopo_2]]+principal[[#This Row],[fe_escopo_3]]</f>
        <v>0.88349999999999995</v>
      </c>
      <c r="AE9" s="6" cm="1">
        <f t="array" ref="AE9">_xlfn.XLOOKUP(1,(principal[[#This Row],[consumivel]]=fator_emissao[consumivel])*(fator_emissao[escopo]="SCOPE 1"),fator_emissao[fator_emissao],0,0)</f>
        <v>0</v>
      </c>
      <c r="AF9" s="6" cm="1">
        <f t="array" ref="AF9">_xlfn.XLOOKUP(1,(principal[[#This Row],[consumivel]]=fator_emissao[consumivel])*(fator_emissao[escopo]="SCOPE 2"),fator_emissao[fator_emissao],0,0)</f>
        <v>0</v>
      </c>
      <c r="AG9" s="6" cm="1">
        <f t="array" ref="AG9">_xlfn.XLOOKUP(1,(principal[[#This Row],[consumivel]]=fator_emissao[consumivel])*(fator_emissao[escopo]="SCOPE 3"),fator_emissao[fator_emissao],0,0)</f>
        <v>0.88349999999999995</v>
      </c>
      <c r="AH9" s="5">
        <f>principal[[#This Row],[massa_kt]]*principal[[#This Row],[consumo_especifico]]*principal[[#This Row],[fe_escopo_1]]*principal[[#This Row],[dec_perc]]</f>
        <v>0</v>
      </c>
      <c r="AI9" s="5">
        <f>principal[[#This Row],[massa_kt]]*principal[[#This Row],[consumo_especifico]]*principal[[#This Row],[fe_escopo_2]]*principal[[#This Row],[dec_perc]]</f>
        <v>0</v>
      </c>
      <c r="AJ9" s="5">
        <f>principal[[#This Row],[massa_kt]]*principal[[#This Row],[consumo_especifico]]*principal[[#This Row],[fe_escopo_3]]*principal[[#This Row],[dec_perc]]</f>
        <v>1.660327087732316</v>
      </c>
      <c r="AK9" s="12">
        <f>principal[[#This Row],[ESCOPO 1]]+principal[[#This Row],[ESCOPO 2]]+principal[[#This Row],[ESCOPO 3]]</f>
        <v>1.660327087732316</v>
      </c>
      <c r="AL9" s="18">
        <f>1%*principal[[#This Row],[massa_kt]]*principal[[#This Row],[consumo_especifico]]*principal[[#This Row],[fe_escopo_1]]</f>
        <v>0</v>
      </c>
      <c r="AM9" s="18">
        <f>1%*principal[[#This Row],[massa_kt]]*principal[[#This Row],[consumo_especifico]]*principal[[#This Row],[fe_escopo_2]]</f>
        <v>0</v>
      </c>
      <c r="AN9" s="18">
        <f>1%*principal[[#This Row],[massa_kt]]*principal[[#This Row],[consumo_especifico]]*principal[[#This Row],[fe_escopo_3]]</f>
        <v>1.6603270877323162E-2</v>
      </c>
      <c r="AO9" s="18">
        <f>principal[[#This Row],[sens_esc_3]]+principal[[#This Row],[sens_esc_2]]+principal[[#This Row],[sens_esc_1]]</f>
        <v>1.6603270877323162E-2</v>
      </c>
      <c r="AP9" s="5"/>
      <c r="AQ9" s="50">
        <f>IF(principal[[#This Row],[BAU]]=1,1,"")</f>
        <v>1</v>
      </c>
      <c r="AR9" s="50" t="str" cm="1">
        <f t="array" ref="AR9">IFERROR(IF(principal[[#This Row],[tecnologia]]="BAU","",_xlfn.XLOOKUP(1,($B$18:$B$56=principal[[#This Row],[tecnologia]])*($C$18:$C$56=principal[[#This Row],[unidade]]),$D$18:$D$56,0,0)),"")</f>
        <v/>
      </c>
      <c r="AS9" s="50" t="str" cm="1">
        <f t="array" ref="AS9">IFERROR(IF(principal[[#This Row],[tecnologia]]="BAU","",_xlfn.XLOOKUP(1,($B$18:$B$56=principal[[#This Row],[tecnologia]])*($C$18:$C$56=principal[[#This Row],[unidade]]),$E$18:$E$56,0,0)),"")</f>
        <v/>
      </c>
      <c r="AT9" s="5"/>
      <c r="AU9" s="47">
        <v>9</v>
      </c>
      <c r="AV9" s="3">
        <f t="shared" si="0"/>
        <v>0</v>
      </c>
      <c r="AW9" s="3">
        <f t="shared" si="0"/>
        <v>0</v>
      </c>
      <c r="AX9" s="3">
        <f t="shared" si="0"/>
        <v>0</v>
      </c>
      <c r="AY9" s="3">
        <f t="shared" si="0"/>
        <v>0</v>
      </c>
      <c r="AZ9" s="3">
        <f t="shared" si="0"/>
        <v>0</v>
      </c>
      <c r="BA9" s="3">
        <f t="shared" si="0"/>
        <v>0</v>
      </c>
      <c r="BB9" s="3">
        <f t="shared" si="0"/>
        <v>1</v>
      </c>
      <c r="BC9" s="3">
        <f t="shared" si="0"/>
        <v>0</v>
      </c>
      <c r="BD9" s="3">
        <f t="shared" si="0"/>
        <v>0</v>
      </c>
      <c r="BE9" s="3">
        <f t="shared" si="0"/>
        <v>0</v>
      </c>
      <c r="BF9" s="3">
        <f t="shared" si="1"/>
        <v>0</v>
      </c>
      <c r="BG9" s="3">
        <f t="shared" si="1"/>
        <v>0</v>
      </c>
      <c r="BH9" s="3">
        <f t="shared" si="1"/>
        <v>0</v>
      </c>
      <c r="BI9" s="3">
        <f t="shared" si="1"/>
        <v>0</v>
      </c>
      <c r="BJ9" s="3">
        <f t="shared" si="1"/>
        <v>0</v>
      </c>
      <c r="BK9" s="3">
        <f t="shared" si="1"/>
        <v>0</v>
      </c>
      <c r="BL9" s="3">
        <f t="shared" si="1"/>
        <v>0</v>
      </c>
      <c r="BM9" s="3">
        <f t="shared" si="1"/>
        <v>0</v>
      </c>
      <c r="BN9" s="3">
        <f t="shared" si="1"/>
        <v>0</v>
      </c>
      <c r="BO9" s="3">
        <f t="shared" si="1"/>
        <v>0</v>
      </c>
      <c r="BP9" s="3">
        <f t="shared" si="2"/>
        <v>0</v>
      </c>
      <c r="BQ9" s="3">
        <f t="shared" si="2"/>
        <v>0</v>
      </c>
      <c r="BR9" s="3">
        <f t="shared" si="2"/>
        <v>0</v>
      </c>
      <c r="BS9" s="3">
        <f t="shared" si="2"/>
        <v>0</v>
      </c>
      <c r="BT9" s="3">
        <f t="shared" si="2"/>
        <v>0</v>
      </c>
      <c r="BU9" s="3">
        <f t="shared" si="2"/>
        <v>0</v>
      </c>
      <c r="BV9" s="3">
        <f t="shared" si="2"/>
        <v>0</v>
      </c>
      <c r="BW9" s="3">
        <f t="shared" si="2"/>
        <v>0</v>
      </c>
      <c r="BX9" s="3">
        <f t="shared" si="2"/>
        <v>0</v>
      </c>
      <c r="BY9" s="3">
        <f t="shared" si="2"/>
        <v>0</v>
      </c>
      <c r="BZ9" s="3">
        <f t="shared" si="3"/>
        <v>0</v>
      </c>
      <c r="CA9" s="3">
        <f t="shared" si="3"/>
        <v>0</v>
      </c>
      <c r="CB9" s="3">
        <f t="shared" si="3"/>
        <v>0</v>
      </c>
      <c r="CC9" s="3">
        <f t="shared" si="3"/>
        <v>0</v>
      </c>
      <c r="CD9" s="3">
        <f t="shared" si="3"/>
        <v>0</v>
      </c>
      <c r="CE9" s="3">
        <f t="shared" si="3"/>
        <v>0</v>
      </c>
      <c r="CF9" s="3">
        <f t="shared" si="3"/>
        <v>0</v>
      </c>
      <c r="CG9" s="3">
        <f t="shared" si="3"/>
        <v>0</v>
      </c>
      <c r="CH9" s="3">
        <f t="shared" si="3"/>
        <v>0</v>
      </c>
      <c r="CI9" s="3">
        <f t="shared" si="3"/>
        <v>0</v>
      </c>
      <c r="CJ9" s="3">
        <f t="shared" si="4"/>
        <v>0</v>
      </c>
      <c r="CK9" s="3">
        <f t="shared" si="4"/>
        <v>0</v>
      </c>
      <c r="CL9" s="3">
        <f t="shared" si="4"/>
        <v>0</v>
      </c>
      <c r="CM9" s="3">
        <f t="shared" si="4"/>
        <v>0</v>
      </c>
      <c r="CN9" s="3">
        <f t="shared" si="4"/>
        <v>0</v>
      </c>
      <c r="CO9" s="3">
        <f t="shared" si="4"/>
        <v>0</v>
      </c>
      <c r="CP9" s="3">
        <f t="shared" si="4"/>
        <v>0</v>
      </c>
      <c r="CQ9" s="3">
        <f t="shared" si="4"/>
        <v>0</v>
      </c>
      <c r="CR9" s="3">
        <f t="shared" si="4"/>
        <v>0</v>
      </c>
      <c r="CS9" s="3">
        <f t="shared" si="4"/>
        <v>0</v>
      </c>
      <c r="CT9" s="3">
        <f t="shared" si="5"/>
        <v>0</v>
      </c>
      <c r="CU9" s="3">
        <f t="shared" si="5"/>
        <v>0</v>
      </c>
      <c r="CV9" s="3">
        <f t="shared" si="5"/>
        <v>0</v>
      </c>
      <c r="CW9" s="3">
        <f t="shared" si="5"/>
        <v>0</v>
      </c>
      <c r="CX9" s="3">
        <f t="shared" si="5"/>
        <v>0</v>
      </c>
      <c r="CY9" s="3">
        <f t="shared" si="5"/>
        <v>0</v>
      </c>
      <c r="CZ9" s="3">
        <f t="shared" si="5"/>
        <v>0</v>
      </c>
      <c r="DA9" s="3">
        <f t="shared" si="5"/>
        <v>0</v>
      </c>
      <c r="DB9" s="3">
        <f t="shared" si="5"/>
        <v>0</v>
      </c>
      <c r="DC9" s="3">
        <f t="shared" si="5"/>
        <v>0</v>
      </c>
      <c r="DD9" s="3">
        <f t="shared" si="6"/>
        <v>0</v>
      </c>
      <c r="DE9" s="3">
        <f t="shared" si="6"/>
        <v>0</v>
      </c>
      <c r="DF9" s="3">
        <f t="shared" si="6"/>
        <v>0</v>
      </c>
      <c r="DG9" s="3">
        <f t="shared" si="6"/>
        <v>0</v>
      </c>
      <c r="DH9" s="3">
        <f t="shared" si="6"/>
        <v>0</v>
      </c>
      <c r="DI9" s="3">
        <f t="shared" si="6"/>
        <v>0</v>
      </c>
      <c r="DJ9" s="3">
        <f t="shared" si="6"/>
        <v>0</v>
      </c>
      <c r="DK9" s="3">
        <f t="shared" si="6"/>
        <v>0</v>
      </c>
      <c r="DL9" s="3">
        <f t="shared" si="6"/>
        <v>0</v>
      </c>
      <c r="DM9" s="3">
        <f t="shared" si="6"/>
        <v>0</v>
      </c>
    </row>
    <row r="10" spans="2:117" x14ac:dyDescent="0.35">
      <c r="I10" s="20" t="s">
        <v>9</v>
      </c>
      <c r="J10" s="20" t="s">
        <v>50</v>
      </c>
      <c r="K10" s="20" t="s">
        <v>119</v>
      </c>
      <c r="L10" s="20">
        <v>1</v>
      </c>
      <c r="M10" s="20" t="s">
        <v>51</v>
      </c>
      <c r="N10" s="5">
        <f>SUMIFS(balanco_massas[massa],balanco_massas[macroprocesso],principal[[#This Row],[macroprocesso]],balanco_massas[produto],principal[[#This Row],[proto]])</f>
        <v>3455.0843085184442</v>
      </c>
      <c r="O10" s="22" t="s">
        <v>87</v>
      </c>
      <c r="P10" s="22" t="s">
        <v>152</v>
      </c>
      <c r="Q10" s="23" t="s">
        <v>59</v>
      </c>
      <c r="R10" s="24">
        <v>2.8476672321228498E-7</v>
      </c>
      <c r="S10" s="33">
        <v>1</v>
      </c>
      <c r="T10" s="34">
        <f>principal[[#This Row],[dec_perc]]*principal[[#This Row],[consumo_especifico]]</f>
        <v>2.8476672321228498E-7</v>
      </c>
      <c r="U10" s="20" t="s">
        <v>36</v>
      </c>
      <c r="V10" s="20">
        <v>1</v>
      </c>
      <c r="W10" s="20"/>
      <c r="X10" s="20"/>
      <c r="Y10" s="20"/>
      <c r="Z10" s="20"/>
      <c r="AA10" s="20"/>
      <c r="AB10" s="20"/>
      <c r="AC10" s="35" cm="1">
        <f t="array" aca="1" ref="AC10" ca="1">SUMPRODUCT(OFFSET(AV10,0,0,1,ROWS(principal[dec_perc])),TRANSPOSE(principal[dec_perc]))</f>
        <v>1</v>
      </c>
      <c r="AD10" s="45">
        <f>principal[[#This Row],[fe_escopo_1]]+principal[[#This Row],[fe_escopo_2]]+principal[[#This Row],[fe_escopo_3]]</f>
        <v>1315.0833</v>
      </c>
      <c r="AE10" s="6" cm="1">
        <f t="array" ref="AE10">_xlfn.XLOOKUP(1,(principal[[#This Row],[consumivel]]=fator_emissao[consumivel])*(fator_emissao[escopo]="SCOPE 1"),fator_emissao[fator_emissao],0,0)</f>
        <v>1300</v>
      </c>
      <c r="AF10" s="6" cm="1">
        <f t="array" ref="AF10">_xlfn.XLOOKUP(1,(principal[[#This Row],[consumivel]]=fator_emissao[consumivel])*(fator_emissao[escopo]="SCOPE 2"),fator_emissao[fator_emissao],0,0)</f>
        <v>0</v>
      </c>
      <c r="AG10" s="6" cm="1">
        <f t="array" ref="AG10">_xlfn.XLOOKUP(1,(principal[[#This Row],[consumivel]]=fator_emissao[consumivel])*(fator_emissao[escopo]="SCOPE 3"),fator_emissao[fator_emissao],0,0)</f>
        <v>15.083299999999999</v>
      </c>
      <c r="AH10" s="5">
        <f>principal[[#This Row],[massa_kt]]*principal[[#This Row],[consumo_especifico]]*principal[[#This Row],[fe_escopo_1]]*principal[[#This Row],[dec_perc]]</f>
        <v>1.279060948046675</v>
      </c>
      <c r="AI10" s="5">
        <f>principal[[#This Row],[massa_kt]]*principal[[#This Row],[consumo_especifico]]*principal[[#This Row],[fe_escopo_2]]*principal[[#This Row],[dec_perc]]</f>
        <v>0</v>
      </c>
      <c r="AJ10" s="5">
        <f>principal[[#This Row],[massa_kt]]*principal[[#This Row],[consumo_especifico]]*principal[[#This Row],[fe_escopo_3]]*principal[[#This Row],[dec_perc]]</f>
        <v>1.4840353844363394E-2</v>
      </c>
      <c r="AK10" s="12">
        <f>principal[[#This Row],[ESCOPO 1]]+principal[[#This Row],[ESCOPO 2]]+principal[[#This Row],[ESCOPO 3]]</f>
        <v>1.2939013018910384</v>
      </c>
      <c r="AL10" s="18">
        <f>1%*principal[[#This Row],[massa_kt]]*principal[[#This Row],[consumo_especifico]]*principal[[#This Row],[fe_escopo_1]]</f>
        <v>1.2790609480466753E-2</v>
      </c>
      <c r="AM10" s="18">
        <f>1%*principal[[#This Row],[massa_kt]]*principal[[#This Row],[consumo_especifico]]*principal[[#This Row],[fe_escopo_2]]</f>
        <v>0</v>
      </c>
      <c r="AN10" s="18">
        <f>1%*principal[[#This Row],[massa_kt]]*principal[[#This Row],[consumo_especifico]]*principal[[#This Row],[fe_escopo_3]]</f>
        <v>1.4840353844363397E-4</v>
      </c>
      <c r="AO10" s="18">
        <f>principal[[#This Row],[sens_esc_3]]+principal[[#This Row],[sens_esc_2]]+principal[[#This Row],[sens_esc_1]]</f>
        <v>1.2939013018910386E-2</v>
      </c>
      <c r="AP10" s="5"/>
      <c r="AQ10" s="50">
        <f>IF(principal[[#This Row],[BAU]]=1,1,"")</f>
        <v>1</v>
      </c>
      <c r="AR10" s="50" t="str" cm="1">
        <f t="array" ref="AR10">IFERROR(IF(principal[[#This Row],[tecnologia]]="BAU","",_xlfn.XLOOKUP(1,($B$18:$B$56=principal[[#This Row],[tecnologia]])*($C$18:$C$56=principal[[#This Row],[unidade]]),$D$18:$D$56,0,0)),"")</f>
        <v/>
      </c>
      <c r="AS10" s="50" t="str" cm="1">
        <f t="array" ref="AS10">IFERROR(IF(principal[[#This Row],[tecnologia]]="BAU","",_xlfn.XLOOKUP(1,($B$18:$B$56=principal[[#This Row],[tecnologia]])*($C$18:$C$56=principal[[#This Row],[unidade]]),$E$18:$E$56,0,0)),"")</f>
        <v/>
      </c>
      <c r="AT10" s="5"/>
      <c r="AU10" s="46">
        <v>10</v>
      </c>
      <c r="AV10" s="3">
        <f t="shared" si="0"/>
        <v>0</v>
      </c>
      <c r="AW10" s="3">
        <f t="shared" si="0"/>
        <v>0</v>
      </c>
      <c r="AX10" s="3">
        <f t="shared" si="0"/>
        <v>0</v>
      </c>
      <c r="AY10" s="3">
        <f t="shared" si="0"/>
        <v>0</v>
      </c>
      <c r="AZ10" s="3">
        <f t="shared" si="0"/>
        <v>0</v>
      </c>
      <c r="BA10" s="3">
        <f t="shared" si="0"/>
        <v>0</v>
      </c>
      <c r="BB10" s="3">
        <f t="shared" si="0"/>
        <v>0</v>
      </c>
      <c r="BC10" s="3">
        <f t="shared" si="0"/>
        <v>1</v>
      </c>
      <c r="BD10" s="3">
        <f t="shared" si="0"/>
        <v>0</v>
      </c>
      <c r="BE10" s="3">
        <f t="shared" si="0"/>
        <v>0</v>
      </c>
      <c r="BF10" s="3">
        <f t="shared" si="1"/>
        <v>0</v>
      </c>
      <c r="BG10" s="3">
        <f t="shared" si="1"/>
        <v>0</v>
      </c>
      <c r="BH10" s="3">
        <f t="shared" si="1"/>
        <v>0</v>
      </c>
      <c r="BI10" s="3">
        <f t="shared" si="1"/>
        <v>0</v>
      </c>
      <c r="BJ10" s="3">
        <f t="shared" si="1"/>
        <v>0</v>
      </c>
      <c r="BK10" s="3">
        <f t="shared" si="1"/>
        <v>0</v>
      </c>
      <c r="BL10" s="3">
        <f t="shared" si="1"/>
        <v>0</v>
      </c>
      <c r="BM10" s="3">
        <f t="shared" si="1"/>
        <v>0</v>
      </c>
      <c r="BN10" s="3">
        <f t="shared" si="1"/>
        <v>0</v>
      </c>
      <c r="BO10" s="3">
        <f t="shared" si="1"/>
        <v>0</v>
      </c>
      <c r="BP10" s="3">
        <f t="shared" si="2"/>
        <v>0</v>
      </c>
      <c r="BQ10" s="3">
        <f t="shared" si="2"/>
        <v>0</v>
      </c>
      <c r="BR10" s="3">
        <f t="shared" si="2"/>
        <v>0</v>
      </c>
      <c r="BS10" s="3">
        <f t="shared" si="2"/>
        <v>0</v>
      </c>
      <c r="BT10" s="3">
        <f t="shared" si="2"/>
        <v>0</v>
      </c>
      <c r="BU10" s="3">
        <f t="shared" si="2"/>
        <v>0</v>
      </c>
      <c r="BV10" s="3">
        <f t="shared" si="2"/>
        <v>0</v>
      </c>
      <c r="BW10" s="3">
        <f t="shared" si="2"/>
        <v>0</v>
      </c>
      <c r="BX10" s="3">
        <f t="shared" si="2"/>
        <v>0</v>
      </c>
      <c r="BY10" s="3">
        <f t="shared" si="2"/>
        <v>0</v>
      </c>
      <c r="BZ10" s="3">
        <f t="shared" si="3"/>
        <v>0</v>
      </c>
      <c r="CA10" s="3">
        <f t="shared" si="3"/>
        <v>0</v>
      </c>
      <c r="CB10" s="3">
        <f t="shared" si="3"/>
        <v>0</v>
      </c>
      <c r="CC10" s="3">
        <f t="shared" si="3"/>
        <v>0</v>
      </c>
      <c r="CD10" s="3">
        <f t="shared" si="3"/>
        <v>0</v>
      </c>
      <c r="CE10" s="3">
        <f t="shared" si="3"/>
        <v>0</v>
      </c>
      <c r="CF10" s="3">
        <f t="shared" si="3"/>
        <v>0</v>
      </c>
      <c r="CG10" s="3">
        <f t="shared" si="3"/>
        <v>0</v>
      </c>
      <c r="CH10" s="3">
        <f t="shared" si="3"/>
        <v>0</v>
      </c>
      <c r="CI10" s="3">
        <f t="shared" si="3"/>
        <v>0</v>
      </c>
      <c r="CJ10" s="3">
        <f t="shared" si="4"/>
        <v>0</v>
      </c>
      <c r="CK10" s="3">
        <f t="shared" si="4"/>
        <v>0</v>
      </c>
      <c r="CL10" s="3">
        <f t="shared" si="4"/>
        <v>0</v>
      </c>
      <c r="CM10" s="3">
        <f t="shared" si="4"/>
        <v>0</v>
      </c>
      <c r="CN10" s="3">
        <f t="shared" si="4"/>
        <v>0</v>
      </c>
      <c r="CO10" s="3">
        <f t="shared" si="4"/>
        <v>0</v>
      </c>
      <c r="CP10" s="3">
        <f t="shared" si="4"/>
        <v>0</v>
      </c>
      <c r="CQ10" s="3">
        <f t="shared" si="4"/>
        <v>0</v>
      </c>
      <c r="CR10" s="3">
        <f t="shared" si="4"/>
        <v>0</v>
      </c>
      <c r="CS10" s="3">
        <f t="shared" si="4"/>
        <v>0</v>
      </c>
      <c r="CT10" s="3">
        <f t="shared" si="5"/>
        <v>0</v>
      </c>
      <c r="CU10" s="3">
        <f t="shared" si="5"/>
        <v>0</v>
      </c>
      <c r="CV10" s="3">
        <f t="shared" si="5"/>
        <v>0</v>
      </c>
      <c r="CW10" s="3">
        <f t="shared" si="5"/>
        <v>0</v>
      </c>
      <c r="CX10" s="3">
        <f t="shared" si="5"/>
        <v>0</v>
      </c>
      <c r="CY10" s="3">
        <f t="shared" si="5"/>
        <v>0</v>
      </c>
      <c r="CZ10" s="3">
        <f t="shared" si="5"/>
        <v>0</v>
      </c>
      <c r="DA10" s="3">
        <f t="shared" si="5"/>
        <v>0</v>
      </c>
      <c r="DB10" s="3">
        <f t="shared" si="5"/>
        <v>0</v>
      </c>
      <c r="DC10" s="3">
        <f t="shared" si="5"/>
        <v>0</v>
      </c>
      <c r="DD10" s="3">
        <f t="shared" si="6"/>
        <v>0</v>
      </c>
      <c r="DE10" s="3">
        <f t="shared" si="6"/>
        <v>0</v>
      </c>
      <c r="DF10" s="3">
        <f t="shared" si="6"/>
        <v>0</v>
      </c>
      <c r="DG10" s="3">
        <f t="shared" si="6"/>
        <v>0</v>
      </c>
      <c r="DH10" s="3">
        <f t="shared" si="6"/>
        <v>0</v>
      </c>
      <c r="DI10" s="3">
        <f t="shared" si="6"/>
        <v>0</v>
      </c>
      <c r="DJ10" s="3">
        <f t="shared" si="6"/>
        <v>0</v>
      </c>
      <c r="DK10" s="3">
        <f t="shared" si="6"/>
        <v>0</v>
      </c>
      <c r="DL10" s="3">
        <f t="shared" si="6"/>
        <v>0</v>
      </c>
      <c r="DM10" s="3">
        <f t="shared" si="6"/>
        <v>0</v>
      </c>
    </row>
    <row r="11" spans="2:117" x14ac:dyDescent="0.35">
      <c r="I11" s="20" t="s">
        <v>9</v>
      </c>
      <c r="J11" s="20" t="s">
        <v>50</v>
      </c>
      <c r="K11" s="20" t="s">
        <v>119</v>
      </c>
      <c r="L11" s="20">
        <v>1</v>
      </c>
      <c r="M11" s="20" t="s">
        <v>51</v>
      </c>
      <c r="N11" s="5">
        <f>SUMIFS(balanco_massas[massa],balanco_massas[macroprocesso],principal[[#This Row],[macroprocesso]],balanco_massas[produto],principal[[#This Row],[proto]])</f>
        <v>3455.0843085184442</v>
      </c>
      <c r="O11" s="22" t="s">
        <v>87</v>
      </c>
      <c r="P11" s="22" t="s">
        <v>148</v>
      </c>
      <c r="Q11" s="23" t="s">
        <v>54</v>
      </c>
      <c r="R11" s="24">
        <v>0.182121983245838</v>
      </c>
      <c r="S11" s="33">
        <v>1</v>
      </c>
      <c r="T11" s="34">
        <f>principal[[#This Row],[dec_perc]]*principal[[#This Row],[consumo_especifico]]</f>
        <v>0.182121983245838</v>
      </c>
      <c r="U11" s="20" t="s">
        <v>36</v>
      </c>
      <c r="V11" s="20">
        <v>1</v>
      </c>
      <c r="W11" s="20"/>
      <c r="X11" s="20"/>
      <c r="Y11" s="20"/>
      <c r="Z11" s="20"/>
      <c r="AA11" s="20"/>
      <c r="AB11" s="20"/>
      <c r="AC11" s="35" cm="1">
        <f t="array" aca="1" ref="AC11" ca="1">SUMPRODUCT(OFFSET(AV11,0,0,1,ROWS(principal[dec_perc])),TRANSPOSE(principal[dec_perc]))</f>
        <v>1</v>
      </c>
      <c r="AD11" s="45">
        <f>principal[[#This Row],[fe_escopo_1]]+principal[[#This Row],[fe_escopo_2]]+principal[[#This Row],[fe_escopo_3]]</f>
        <v>4.4982600000000001</v>
      </c>
      <c r="AE11" s="6" cm="1">
        <f t="array" ref="AE11">_xlfn.XLOOKUP(1,(principal[[#This Row],[consumivel]]=fator_emissao[consumivel])*(fator_emissao[escopo]="SCOPE 1"),fator_emissao[fator_emissao],0,0)</f>
        <v>0.17799999999999999</v>
      </c>
      <c r="AF11" s="6" cm="1">
        <f t="array" ref="AF11">_xlfn.XLOOKUP(1,(principal[[#This Row],[consumivel]]=fator_emissao[consumivel])*(fator_emissao[escopo]="SCOPE 2"),fator_emissao[fator_emissao],0,0)</f>
        <v>0</v>
      </c>
      <c r="AG11" s="6" cm="1">
        <f t="array" ref="AG11">_xlfn.XLOOKUP(1,(principal[[#This Row],[consumivel]]=fator_emissao[consumivel])*(fator_emissao[escopo]="SCOPE 3"),fator_emissao[fator_emissao],0,0)</f>
        <v>4.3202600000000002</v>
      </c>
      <c r="AH11" s="5">
        <f>principal[[#This Row],[massa_kt]]*principal[[#This Row],[consumo_especifico]]*principal[[#This Row],[fe_escopo_1]]*principal[[#This Row],[dec_perc]]</f>
        <v>112.00593156571379</v>
      </c>
      <c r="AI11" s="5">
        <f>principal[[#This Row],[massa_kt]]*principal[[#This Row],[consumo_especifico]]*principal[[#This Row],[fe_escopo_2]]*principal[[#This Row],[dec_perc]]</f>
        <v>0</v>
      </c>
      <c r="AJ11" s="5">
        <f>principal[[#This Row],[massa_kt]]*principal[[#This Row],[consumo_especifico]]*principal[[#This Row],[fe_escopo_3]]*principal[[#This Row],[dec_perc]]</f>
        <v>2718.5098084611841</v>
      </c>
      <c r="AK11" s="12">
        <f>principal[[#This Row],[ESCOPO 1]]+principal[[#This Row],[ESCOPO 2]]+principal[[#This Row],[ESCOPO 3]]</f>
        <v>2830.5157400268977</v>
      </c>
      <c r="AL11" s="18">
        <f>1%*principal[[#This Row],[massa_kt]]*principal[[#This Row],[consumo_especifico]]*principal[[#This Row],[fe_escopo_1]]</f>
        <v>1.1200593156571379</v>
      </c>
      <c r="AM11" s="18">
        <f>1%*principal[[#This Row],[massa_kt]]*principal[[#This Row],[consumo_especifico]]*principal[[#This Row],[fe_escopo_2]]</f>
        <v>0</v>
      </c>
      <c r="AN11" s="18">
        <f>1%*principal[[#This Row],[massa_kt]]*principal[[#This Row],[consumo_especifico]]*principal[[#This Row],[fe_escopo_3]]</f>
        <v>27.185098084611841</v>
      </c>
      <c r="AO11" s="18">
        <f>principal[[#This Row],[sens_esc_3]]+principal[[#This Row],[sens_esc_2]]+principal[[#This Row],[sens_esc_1]]</f>
        <v>28.305157400268978</v>
      </c>
      <c r="AP11" s="5"/>
      <c r="AQ11" s="50">
        <f>IF(principal[[#This Row],[BAU]]=1,1,"")</f>
        <v>1</v>
      </c>
      <c r="AR11" s="50" t="str" cm="1">
        <f t="array" ref="AR11">IFERROR(IF(principal[[#This Row],[tecnologia]]="BAU","",_xlfn.XLOOKUP(1,($B$18:$B$56=principal[[#This Row],[tecnologia]])*($C$18:$C$56=principal[[#This Row],[unidade]]),$D$18:$D$56,0,0)),"")</f>
        <v/>
      </c>
      <c r="AS11" s="50" t="str" cm="1">
        <f t="array" ref="AS11">IFERROR(IF(principal[[#This Row],[tecnologia]]="BAU","",_xlfn.XLOOKUP(1,($B$18:$B$56=principal[[#This Row],[tecnologia]])*($C$18:$C$56=principal[[#This Row],[unidade]]),$E$18:$E$56,0,0)),"")</f>
        <v/>
      </c>
      <c r="AT11" s="5"/>
      <c r="AU11" s="46">
        <v>11</v>
      </c>
      <c r="AV11" s="3">
        <f t="shared" si="0"/>
        <v>0</v>
      </c>
      <c r="AW11" s="3">
        <f t="shared" si="0"/>
        <v>0</v>
      </c>
      <c r="AX11" s="3">
        <f t="shared" si="0"/>
        <v>0</v>
      </c>
      <c r="AY11" s="3">
        <f t="shared" si="0"/>
        <v>0</v>
      </c>
      <c r="AZ11" s="3">
        <f t="shared" si="0"/>
        <v>0</v>
      </c>
      <c r="BA11" s="3">
        <f t="shared" si="0"/>
        <v>0</v>
      </c>
      <c r="BB11" s="3">
        <f t="shared" si="0"/>
        <v>0</v>
      </c>
      <c r="BC11" s="3">
        <f t="shared" si="0"/>
        <v>0</v>
      </c>
      <c r="BD11" s="3">
        <f t="shared" si="0"/>
        <v>1</v>
      </c>
      <c r="BE11" s="3">
        <f t="shared" si="0"/>
        <v>0</v>
      </c>
      <c r="BF11" s="3">
        <f t="shared" si="1"/>
        <v>0</v>
      </c>
      <c r="BG11" s="3">
        <f t="shared" si="1"/>
        <v>0</v>
      </c>
      <c r="BH11" s="3">
        <f t="shared" si="1"/>
        <v>0</v>
      </c>
      <c r="BI11" s="3">
        <f t="shared" si="1"/>
        <v>0</v>
      </c>
      <c r="BJ11" s="3">
        <f t="shared" si="1"/>
        <v>0</v>
      </c>
      <c r="BK11" s="3">
        <f t="shared" si="1"/>
        <v>0</v>
      </c>
      <c r="BL11" s="3">
        <f t="shared" si="1"/>
        <v>0</v>
      </c>
      <c r="BM11" s="3">
        <f t="shared" si="1"/>
        <v>0</v>
      </c>
      <c r="BN11" s="3">
        <f t="shared" si="1"/>
        <v>0</v>
      </c>
      <c r="BO11" s="3">
        <f t="shared" si="1"/>
        <v>0</v>
      </c>
      <c r="BP11" s="3">
        <f t="shared" si="2"/>
        <v>0</v>
      </c>
      <c r="BQ11" s="3">
        <f t="shared" si="2"/>
        <v>0</v>
      </c>
      <c r="BR11" s="3">
        <f t="shared" si="2"/>
        <v>0</v>
      </c>
      <c r="BS11" s="3">
        <f t="shared" si="2"/>
        <v>0</v>
      </c>
      <c r="BT11" s="3">
        <f t="shared" si="2"/>
        <v>0</v>
      </c>
      <c r="BU11" s="3">
        <f t="shared" si="2"/>
        <v>0</v>
      </c>
      <c r="BV11" s="3">
        <f t="shared" si="2"/>
        <v>0</v>
      </c>
      <c r="BW11" s="3">
        <f t="shared" si="2"/>
        <v>0</v>
      </c>
      <c r="BX11" s="3">
        <f t="shared" si="2"/>
        <v>0</v>
      </c>
      <c r="BY11" s="3">
        <f t="shared" si="2"/>
        <v>0</v>
      </c>
      <c r="BZ11" s="3">
        <f t="shared" si="3"/>
        <v>0</v>
      </c>
      <c r="CA11" s="3">
        <f t="shared" si="3"/>
        <v>0</v>
      </c>
      <c r="CB11" s="3">
        <f t="shared" si="3"/>
        <v>0</v>
      </c>
      <c r="CC11" s="3">
        <f t="shared" si="3"/>
        <v>0</v>
      </c>
      <c r="CD11" s="3">
        <f t="shared" si="3"/>
        <v>0</v>
      </c>
      <c r="CE11" s="3">
        <f t="shared" si="3"/>
        <v>0</v>
      </c>
      <c r="CF11" s="3">
        <f t="shared" si="3"/>
        <v>0</v>
      </c>
      <c r="CG11" s="3">
        <f t="shared" si="3"/>
        <v>0</v>
      </c>
      <c r="CH11" s="3">
        <f t="shared" si="3"/>
        <v>0</v>
      </c>
      <c r="CI11" s="3">
        <f t="shared" si="3"/>
        <v>0</v>
      </c>
      <c r="CJ11" s="3">
        <f t="shared" si="4"/>
        <v>0</v>
      </c>
      <c r="CK11" s="3">
        <f t="shared" si="4"/>
        <v>0</v>
      </c>
      <c r="CL11" s="3">
        <f t="shared" si="4"/>
        <v>0</v>
      </c>
      <c r="CM11" s="3">
        <f t="shared" si="4"/>
        <v>0</v>
      </c>
      <c r="CN11" s="3">
        <f t="shared" si="4"/>
        <v>0</v>
      </c>
      <c r="CO11" s="3">
        <f t="shared" si="4"/>
        <v>0</v>
      </c>
      <c r="CP11" s="3">
        <f t="shared" si="4"/>
        <v>0</v>
      </c>
      <c r="CQ11" s="3">
        <f t="shared" si="4"/>
        <v>0</v>
      </c>
      <c r="CR11" s="3">
        <f t="shared" si="4"/>
        <v>0</v>
      </c>
      <c r="CS11" s="3">
        <f t="shared" si="4"/>
        <v>0</v>
      </c>
      <c r="CT11" s="3">
        <f t="shared" si="5"/>
        <v>0</v>
      </c>
      <c r="CU11" s="3">
        <f t="shared" si="5"/>
        <v>0</v>
      </c>
      <c r="CV11" s="3">
        <f t="shared" si="5"/>
        <v>0</v>
      </c>
      <c r="CW11" s="3">
        <f t="shared" si="5"/>
        <v>0</v>
      </c>
      <c r="CX11" s="3">
        <f t="shared" si="5"/>
        <v>0</v>
      </c>
      <c r="CY11" s="3">
        <f t="shared" si="5"/>
        <v>0</v>
      </c>
      <c r="CZ11" s="3">
        <f t="shared" si="5"/>
        <v>0</v>
      </c>
      <c r="DA11" s="3">
        <f t="shared" si="5"/>
        <v>0</v>
      </c>
      <c r="DB11" s="3">
        <f t="shared" si="5"/>
        <v>0</v>
      </c>
      <c r="DC11" s="3">
        <f t="shared" si="5"/>
        <v>0</v>
      </c>
      <c r="DD11" s="3">
        <f t="shared" si="6"/>
        <v>0</v>
      </c>
      <c r="DE11" s="3">
        <f t="shared" si="6"/>
        <v>0</v>
      </c>
      <c r="DF11" s="3">
        <f t="shared" si="6"/>
        <v>0</v>
      </c>
      <c r="DG11" s="3">
        <f t="shared" si="6"/>
        <v>0</v>
      </c>
      <c r="DH11" s="3">
        <f t="shared" si="6"/>
        <v>0</v>
      </c>
      <c r="DI11" s="3">
        <f t="shared" si="6"/>
        <v>0</v>
      </c>
      <c r="DJ11" s="3">
        <f t="shared" si="6"/>
        <v>0</v>
      </c>
      <c r="DK11" s="3">
        <f t="shared" si="6"/>
        <v>0</v>
      </c>
      <c r="DL11" s="3">
        <f t="shared" si="6"/>
        <v>0</v>
      </c>
      <c r="DM11" s="3">
        <f t="shared" si="6"/>
        <v>0</v>
      </c>
    </row>
    <row r="12" spans="2:117" x14ac:dyDescent="0.35">
      <c r="I12" s="20" t="s">
        <v>9</v>
      </c>
      <c r="J12" s="20" t="s">
        <v>50</v>
      </c>
      <c r="K12" s="20" t="s">
        <v>119</v>
      </c>
      <c r="L12" s="20">
        <v>1</v>
      </c>
      <c r="M12" s="20" t="s">
        <v>51</v>
      </c>
      <c r="N12" s="5">
        <f>SUMIFS(balanco_massas[massa],balanco_massas[macroprocesso],principal[[#This Row],[macroprocesso]],balanco_massas[produto],principal[[#This Row],[proto]])</f>
        <v>3455.0843085184442</v>
      </c>
      <c r="O12" s="22" t="s">
        <v>87</v>
      </c>
      <c r="P12" s="22" t="s">
        <v>148</v>
      </c>
      <c r="Q12" s="23" t="s">
        <v>55</v>
      </c>
      <c r="R12" s="24">
        <v>2.0146975724520601E-2</v>
      </c>
      <c r="S12" s="33">
        <v>1</v>
      </c>
      <c r="T12" s="34">
        <f>principal[[#This Row],[dec_perc]]*principal[[#This Row],[consumo_especifico]]</f>
        <v>2.0146975724520601E-2</v>
      </c>
      <c r="U12" s="20" t="s">
        <v>36</v>
      </c>
      <c r="V12" s="20">
        <v>1</v>
      </c>
      <c r="W12" s="20"/>
      <c r="X12" s="20"/>
      <c r="Y12" s="20"/>
      <c r="Z12" s="20"/>
      <c r="AA12" s="20"/>
      <c r="AB12" s="20"/>
      <c r="AC12" s="35" cm="1">
        <f t="array" aca="1" ref="AC12" ca="1">SUMPRODUCT(OFFSET(AV12,0,0,1,ROWS(principal[dec_perc])),TRANSPOSE(principal[dec_perc]))</f>
        <v>1</v>
      </c>
      <c r="AD12" s="45">
        <f>principal[[#This Row],[fe_escopo_1]]+principal[[#This Row],[fe_escopo_2]]+principal[[#This Row],[fe_escopo_3]]</f>
        <v>4.4862600000000006</v>
      </c>
      <c r="AE12" s="6" cm="1">
        <f t="array" ref="AE12">_xlfn.XLOOKUP(1,(principal[[#This Row],[consumivel]]=fator_emissao[consumivel])*(fator_emissao[escopo]="SCOPE 1"),fator_emissao[fator_emissao],0,0)</f>
        <v>0.16600000000000001</v>
      </c>
      <c r="AF12" s="6" cm="1">
        <f t="array" ref="AF12">_xlfn.XLOOKUP(1,(principal[[#This Row],[consumivel]]=fator_emissao[consumivel])*(fator_emissao[escopo]="SCOPE 2"),fator_emissao[fator_emissao],0,0)</f>
        <v>0</v>
      </c>
      <c r="AG12" s="6" cm="1">
        <f t="array" ref="AG12">_xlfn.XLOOKUP(1,(principal[[#This Row],[consumivel]]=fator_emissao[consumivel])*(fator_emissao[escopo]="SCOPE 3"),fator_emissao[fator_emissao],0,0)</f>
        <v>4.3202600000000002</v>
      </c>
      <c r="AH12" s="5">
        <f>principal[[#This Row],[massa_kt]]*principal[[#This Row],[consumo_especifico]]*principal[[#This Row],[fe_escopo_1]]*principal[[#This Row],[dec_perc]]</f>
        <v>11.555176948522263</v>
      </c>
      <c r="AI12" s="5">
        <f>principal[[#This Row],[massa_kt]]*principal[[#This Row],[consumo_especifico]]*principal[[#This Row],[fe_escopo_2]]*principal[[#This Row],[dec_perc]]</f>
        <v>0</v>
      </c>
      <c r="AJ12" s="5">
        <f>principal[[#This Row],[massa_kt]]*principal[[#This Row],[consumo_especifico]]*principal[[#This Row],[fe_escopo_3]]*principal[[#This Row],[dec_perc]]</f>
        <v>300.73113713025776</v>
      </c>
      <c r="AK12" s="12">
        <f>principal[[#This Row],[ESCOPO 1]]+principal[[#This Row],[ESCOPO 2]]+principal[[#This Row],[ESCOPO 3]]</f>
        <v>312.28631407878004</v>
      </c>
      <c r="AL12" s="18">
        <f>1%*principal[[#This Row],[massa_kt]]*principal[[#This Row],[consumo_especifico]]*principal[[#This Row],[fe_escopo_1]]</f>
        <v>0.11555176948522264</v>
      </c>
      <c r="AM12" s="18">
        <f>1%*principal[[#This Row],[massa_kt]]*principal[[#This Row],[consumo_especifico]]*principal[[#This Row],[fe_escopo_2]]</f>
        <v>0</v>
      </c>
      <c r="AN12" s="18">
        <f>1%*principal[[#This Row],[massa_kt]]*principal[[#This Row],[consumo_especifico]]*principal[[#This Row],[fe_escopo_3]]</f>
        <v>3.0073113713025781</v>
      </c>
      <c r="AO12" s="18">
        <f>principal[[#This Row],[sens_esc_3]]+principal[[#This Row],[sens_esc_2]]+principal[[#This Row],[sens_esc_1]]</f>
        <v>3.1228631407878007</v>
      </c>
      <c r="AP12" s="5"/>
      <c r="AQ12" s="50">
        <f>IF(principal[[#This Row],[BAU]]=1,1,"")</f>
        <v>1</v>
      </c>
      <c r="AR12" s="50" t="str" cm="1">
        <f t="array" ref="AR12">IFERROR(IF(principal[[#This Row],[tecnologia]]="BAU","",_xlfn.XLOOKUP(1,($B$18:$B$56=principal[[#This Row],[tecnologia]])*($C$18:$C$56=principal[[#This Row],[unidade]]),$D$18:$D$56,0,0)),"")</f>
        <v/>
      </c>
      <c r="AS12" s="50" t="str" cm="1">
        <f t="array" ref="AS12">IFERROR(IF(principal[[#This Row],[tecnologia]]="BAU","",_xlfn.XLOOKUP(1,($B$18:$B$56=principal[[#This Row],[tecnologia]])*($C$18:$C$56=principal[[#This Row],[unidade]]),$E$18:$E$56,0,0)),"")</f>
        <v/>
      </c>
      <c r="AT12" s="5"/>
      <c r="AU12" s="47">
        <v>12</v>
      </c>
      <c r="AV12" s="3">
        <f t="shared" si="0"/>
        <v>0</v>
      </c>
      <c r="AW12" s="3">
        <f t="shared" si="0"/>
        <v>0</v>
      </c>
      <c r="AX12" s="3">
        <f t="shared" si="0"/>
        <v>0</v>
      </c>
      <c r="AY12" s="3">
        <f t="shared" si="0"/>
        <v>0</v>
      </c>
      <c r="AZ12" s="3">
        <f t="shared" si="0"/>
        <v>0</v>
      </c>
      <c r="BA12" s="3">
        <f t="shared" si="0"/>
        <v>0</v>
      </c>
      <c r="BB12" s="3">
        <f t="shared" si="0"/>
        <v>0</v>
      </c>
      <c r="BC12" s="3">
        <f t="shared" si="0"/>
        <v>0</v>
      </c>
      <c r="BD12" s="3">
        <f t="shared" si="0"/>
        <v>0</v>
      </c>
      <c r="BE12" s="3">
        <f t="shared" si="0"/>
        <v>1</v>
      </c>
      <c r="BF12" s="3">
        <f t="shared" si="1"/>
        <v>0</v>
      </c>
      <c r="BG12" s="3">
        <f t="shared" si="1"/>
        <v>0</v>
      </c>
      <c r="BH12" s="3">
        <f t="shared" si="1"/>
        <v>0</v>
      </c>
      <c r="BI12" s="3">
        <f t="shared" si="1"/>
        <v>0</v>
      </c>
      <c r="BJ12" s="3">
        <f t="shared" si="1"/>
        <v>0</v>
      </c>
      <c r="BK12" s="3">
        <f t="shared" si="1"/>
        <v>0</v>
      </c>
      <c r="BL12" s="3">
        <f t="shared" si="1"/>
        <v>0</v>
      </c>
      <c r="BM12" s="3">
        <f t="shared" si="1"/>
        <v>0</v>
      </c>
      <c r="BN12" s="3">
        <f t="shared" si="1"/>
        <v>0</v>
      </c>
      <c r="BO12" s="3">
        <f t="shared" si="1"/>
        <v>0</v>
      </c>
      <c r="BP12" s="3">
        <f t="shared" si="2"/>
        <v>0</v>
      </c>
      <c r="BQ12" s="3">
        <f t="shared" si="2"/>
        <v>0</v>
      </c>
      <c r="BR12" s="3">
        <f t="shared" si="2"/>
        <v>0</v>
      </c>
      <c r="BS12" s="3">
        <f t="shared" si="2"/>
        <v>0</v>
      </c>
      <c r="BT12" s="3">
        <f t="shared" si="2"/>
        <v>0</v>
      </c>
      <c r="BU12" s="3">
        <f t="shared" si="2"/>
        <v>0</v>
      </c>
      <c r="BV12" s="3">
        <f t="shared" si="2"/>
        <v>0</v>
      </c>
      <c r="BW12" s="3">
        <f t="shared" si="2"/>
        <v>0</v>
      </c>
      <c r="BX12" s="3">
        <f t="shared" si="2"/>
        <v>0</v>
      </c>
      <c r="BY12" s="3">
        <f t="shared" si="2"/>
        <v>0</v>
      </c>
      <c r="BZ12" s="3">
        <f t="shared" si="3"/>
        <v>0</v>
      </c>
      <c r="CA12" s="3">
        <f t="shared" si="3"/>
        <v>0</v>
      </c>
      <c r="CB12" s="3">
        <f t="shared" si="3"/>
        <v>0</v>
      </c>
      <c r="CC12" s="3">
        <f t="shared" si="3"/>
        <v>0</v>
      </c>
      <c r="CD12" s="3">
        <f t="shared" si="3"/>
        <v>0</v>
      </c>
      <c r="CE12" s="3">
        <f t="shared" si="3"/>
        <v>0</v>
      </c>
      <c r="CF12" s="3">
        <f t="shared" si="3"/>
        <v>0</v>
      </c>
      <c r="CG12" s="3">
        <f t="shared" si="3"/>
        <v>0</v>
      </c>
      <c r="CH12" s="3">
        <f t="shared" si="3"/>
        <v>0</v>
      </c>
      <c r="CI12" s="3">
        <f t="shared" si="3"/>
        <v>0</v>
      </c>
      <c r="CJ12" s="3">
        <f t="shared" si="4"/>
        <v>0</v>
      </c>
      <c r="CK12" s="3">
        <f t="shared" si="4"/>
        <v>0</v>
      </c>
      <c r="CL12" s="3">
        <f t="shared" si="4"/>
        <v>0</v>
      </c>
      <c r="CM12" s="3">
        <f t="shared" si="4"/>
        <v>0</v>
      </c>
      <c r="CN12" s="3">
        <f t="shared" si="4"/>
        <v>0</v>
      </c>
      <c r="CO12" s="3">
        <f t="shared" si="4"/>
        <v>0</v>
      </c>
      <c r="CP12" s="3">
        <f t="shared" si="4"/>
        <v>0</v>
      </c>
      <c r="CQ12" s="3">
        <f t="shared" si="4"/>
        <v>0</v>
      </c>
      <c r="CR12" s="3">
        <f t="shared" si="4"/>
        <v>0</v>
      </c>
      <c r="CS12" s="3">
        <f t="shared" si="4"/>
        <v>0</v>
      </c>
      <c r="CT12" s="3">
        <f t="shared" si="5"/>
        <v>0</v>
      </c>
      <c r="CU12" s="3">
        <f t="shared" si="5"/>
        <v>0</v>
      </c>
      <c r="CV12" s="3">
        <f t="shared" si="5"/>
        <v>0</v>
      </c>
      <c r="CW12" s="3">
        <f t="shared" si="5"/>
        <v>0</v>
      </c>
      <c r="CX12" s="3">
        <f t="shared" si="5"/>
        <v>0</v>
      </c>
      <c r="CY12" s="3">
        <f t="shared" si="5"/>
        <v>0</v>
      </c>
      <c r="CZ12" s="3">
        <f t="shared" si="5"/>
        <v>0</v>
      </c>
      <c r="DA12" s="3">
        <f t="shared" si="5"/>
        <v>0</v>
      </c>
      <c r="DB12" s="3">
        <f t="shared" si="5"/>
        <v>0</v>
      </c>
      <c r="DC12" s="3">
        <f t="shared" si="5"/>
        <v>0</v>
      </c>
      <c r="DD12" s="3">
        <f t="shared" si="6"/>
        <v>0</v>
      </c>
      <c r="DE12" s="3">
        <f t="shared" si="6"/>
        <v>0</v>
      </c>
      <c r="DF12" s="3">
        <f t="shared" si="6"/>
        <v>0</v>
      </c>
      <c r="DG12" s="3">
        <f t="shared" si="6"/>
        <v>0</v>
      </c>
      <c r="DH12" s="3">
        <f t="shared" si="6"/>
        <v>0</v>
      </c>
      <c r="DI12" s="3">
        <f t="shared" si="6"/>
        <v>0</v>
      </c>
      <c r="DJ12" s="3">
        <f t="shared" si="6"/>
        <v>0</v>
      </c>
      <c r="DK12" s="3">
        <f t="shared" si="6"/>
        <v>0</v>
      </c>
      <c r="DL12" s="3">
        <f t="shared" si="6"/>
        <v>0</v>
      </c>
      <c r="DM12" s="3">
        <f t="shared" si="6"/>
        <v>0</v>
      </c>
    </row>
    <row r="13" spans="2:117" x14ac:dyDescent="0.35">
      <c r="I13" s="20" t="s">
        <v>9</v>
      </c>
      <c r="J13" s="20" t="s">
        <v>50</v>
      </c>
      <c r="K13" s="20" t="s">
        <v>119</v>
      </c>
      <c r="L13" s="20">
        <v>1</v>
      </c>
      <c r="M13" s="20" t="s">
        <v>51</v>
      </c>
      <c r="N13" s="5">
        <f>SUMIFS(balanco_massas[massa],balanco_massas[macroprocesso],principal[[#This Row],[macroprocesso]],balanco_massas[produto],principal[[#This Row],[proto]])</f>
        <v>3455.0843085184442</v>
      </c>
      <c r="O13" s="22" t="s">
        <v>87</v>
      </c>
      <c r="P13" s="22" t="s">
        <v>152</v>
      </c>
      <c r="Q13" s="23" t="s">
        <v>60</v>
      </c>
      <c r="R13" s="24">
        <v>5.8563850532089396E-7</v>
      </c>
      <c r="S13" s="33">
        <v>1</v>
      </c>
      <c r="T13" s="34">
        <f>principal[[#This Row],[dec_perc]]*principal[[#This Row],[consumo_especifico]]</f>
        <v>5.8563850532089396E-7</v>
      </c>
      <c r="U13" s="20" t="s">
        <v>36</v>
      </c>
      <c r="V13" s="20">
        <v>1</v>
      </c>
      <c r="W13" s="20"/>
      <c r="X13" s="20"/>
      <c r="Y13" s="20"/>
      <c r="Z13" s="20"/>
      <c r="AA13" s="20"/>
      <c r="AB13" s="20"/>
      <c r="AC13" s="35" cm="1">
        <f t="array" aca="1" ref="AC13" ca="1">SUMPRODUCT(OFFSET(AV13,0,0,1,ROWS(principal[dec_perc])),TRANSPOSE(principal[dec_perc]))</f>
        <v>1</v>
      </c>
      <c r="AD13" s="45">
        <f>principal[[#This Row],[fe_escopo_1]]+principal[[#This Row],[fe_escopo_2]]+principal[[#This Row],[fe_escopo_3]]</f>
        <v>3936.6832999999997</v>
      </c>
      <c r="AE13" s="6" cm="1">
        <f t="array" ref="AE13">_xlfn.XLOOKUP(1,(principal[[#This Row],[consumivel]]=fator_emissao[consumivel])*(fator_emissao[escopo]="SCOPE 1"),fator_emissao[fator_emissao],0,0)</f>
        <v>3921.6</v>
      </c>
      <c r="AF13" s="6" cm="1">
        <f t="array" ref="AF13">_xlfn.XLOOKUP(1,(principal[[#This Row],[consumivel]]=fator_emissao[consumivel])*(fator_emissao[escopo]="SCOPE 2"),fator_emissao[fator_emissao],0,0)</f>
        <v>0</v>
      </c>
      <c r="AG13" s="6" cm="1">
        <f t="array" ref="AG13">_xlfn.XLOOKUP(1,(principal[[#This Row],[consumivel]]=fator_emissao[consumivel])*(fator_emissao[escopo]="SCOPE 3"),fator_emissao[fator_emissao],0,0)</f>
        <v>15.083299999999999</v>
      </c>
      <c r="AH13" s="5">
        <f>principal[[#This Row],[massa_kt]]*principal[[#This Row],[consumo_especifico]]*principal[[#This Row],[fe_escopo_1]]*principal[[#This Row],[dec_perc]]</f>
        <v>7.9350846966341084</v>
      </c>
      <c r="AI13" s="5">
        <f>principal[[#This Row],[massa_kt]]*principal[[#This Row],[consumo_especifico]]*principal[[#This Row],[fe_escopo_2]]*principal[[#This Row],[dec_perc]]</f>
        <v>0</v>
      </c>
      <c r="AJ13" s="5">
        <f>principal[[#This Row],[massa_kt]]*principal[[#This Row],[consumo_especifico]]*principal[[#This Row],[fe_escopo_3]]*principal[[#This Row],[dec_perc]]</f>
        <v>3.0520007906145768E-2</v>
      </c>
      <c r="AK13" s="12">
        <f>principal[[#This Row],[ESCOPO 1]]+principal[[#This Row],[ESCOPO 2]]+principal[[#This Row],[ESCOPO 3]]</f>
        <v>7.9656047045402545</v>
      </c>
      <c r="AL13" s="18">
        <f>1%*principal[[#This Row],[massa_kt]]*principal[[#This Row],[consumo_especifico]]*principal[[#This Row],[fe_escopo_1]]</f>
        <v>7.9350846966341093E-2</v>
      </c>
      <c r="AM13" s="18">
        <f>1%*principal[[#This Row],[massa_kt]]*principal[[#This Row],[consumo_especifico]]*principal[[#This Row],[fe_escopo_2]]</f>
        <v>0</v>
      </c>
      <c r="AN13" s="18">
        <f>1%*principal[[#This Row],[massa_kt]]*principal[[#This Row],[consumo_especifico]]*principal[[#This Row],[fe_escopo_3]]</f>
        <v>3.0520007906145773E-4</v>
      </c>
      <c r="AO13" s="18">
        <f>principal[[#This Row],[sens_esc_3]]+principal[[#This Row],[sens_esc_2]]+principal[[#This Row],[sens_esc_1]]</f>
        <v>7.965604704540255E-2</v>
      </c>
      <c r="AP13" s="5"/>
      <c r="AQ13" s="50">
        <f>IF(principal[[#This Row],[BAU]]=1,1,"")</f>
        <v>1</v>
      </c>
      <c r="AR13" s="50" t="str" cm="1">
        <f t="array" ref="AR13">IFERROR(IF(principal[[#This Row],[tecnologia]]="BAU","",_xlfn.XLOOKUP(1,($B$18:$B$56=principal[[#This Row],[tecnologia]])*($C$18:$C$56=principal[[#This Row],[unidade]]),$D$18:$D$56,0,0)),"")</f>
        <v/>
      </c>
      <c r="AS13" s="50" t="str" cm="1">
        <f t="array" ref="AS13">IFERROR(IF(principal[[#This Row],[tecnologia]]="BAU","",_xlfn.XLOOKUP(1,($B$18:$B$56=principal[[#This Row],[tecnologia]])*($C$18:$C$56=principal[[#This Row],[unidade]]),$E$18:$E$56,0,0)),"")</f>
        <v/>
      </c>
      <c r="AT13" s="5"/>
      <c r="AU13" s="47">
        <v>13</v>
      </c>
      <c r="AV13" s="3">
        <f t="shared" ref="AV13:BE22" si="7">IF(OR(AND($AU13=AV$2,$V13=1),AND($W13=1,$W$2&amp;$K13=AV$1),AND($X13=1,$X$2&amp;$K13=AV$1),AND($Y13=1,$Y$2&amp;$K13=AV$1),AND($Z13=1,$Z$2&amp;$K13=AV$1),AND($AA13=1,$AA$2&amp;$K13=AV$1),AND($AB13=1,$AB$2&amp;$K13=AV$1)),1,0)</f>
        <v>0</v>
      </c>
      <c r="AW13" s="3">
        <f t="shared" si="7"/>
        <v>0</v>
      </c>
      <c r="AX13" s="3">
        <f t="shared" si="7"/>
        <v>0</v>
      </c>
      <c r="AY13" s="3">
        <f t="shared" si="7"/>
        <v>0</v>
      </c>
      <c r="AZ13" s="3">
        <f t="shared" si="7"/>
        <v>0</v>
      </c>
      <c r="BA13" s="3">
        <f t="shared" si="7"/>
        <v>0</v>
      </c>
      <c r="BB13" s="3">
        <f t="shared" si="7"/>
        <v>0</v>
      </c>
      <c r="BC13" s="3">
        <f t="shared" si="7"/>
        <v>0</v>
      </c>
      <c r="BD13" s="3">
        <f t="shared" si="7"/>
        <v>0</v>
      </c>
      <c r="BE13" s="3">
        <f t="shared" si="7"/>
        <v>0</v>
      </c>
      <c r="BF13" s="3">
        <f t="shared" ref="BF13:BO22" si="8">IF(OR(AND($AU13=BF$2,$V13=1),AND($W13=1,$W$2&amp;$K13=BF$1),AND($X13=1,$X$2&amp;$K13=BF$1),AND($Y13=1,$Y$2&amp;$K13=BF$1),AND($Z13=1,$Z$2&amp;$K13=BF$1),AND($AA13=1,$AA$2&amp;$K13=BF$1),AND($AB13=1,$AB$2&amp;$K13=BF$1)),1,0)</f>
        <v>1</v>
      </c>
      <c r="BG13" s="3">
        <f t="shared" si="8"/>
        <v>0</v>
      </c>
      <c r="BH13" s="3">
        <f t="shared" si="8"/>
        <v>0</v>
      </c>
      <c r="BI13" s="3">
        <f t="shared" si="8"/>
        <v>0</v>
      </c>
      <c r="BJ13" s="3">
        <f t="shared" si="8"/>
        <v>0</v>
      </c>
      <c r="BK13" s="3">
        <f t="shared" si="8"/>
        <v>0</v>
      </c>
      <c r="BL13" s="3">
        <f t="shared" si="8"/>
        <v>0</v>
      </c>
      <c r="BM13" s="3">
        <f t="shared" si="8"/>
        <v>0</v>
      </c>
      <c r="BN13" s="3">
        <f t="shared" si="8"/>
        <v>0</v>
      </c>
      <c r="BO13" s="3">
        <f t="shared" si="8"/>
        <v>0</v>
      </c>
      <c r="BP13" s="3">
        <f t="shared" ref="BP13:BY22" si="9">IF(OR(AND($AU13=BP$2,$V13=1),AND($W13=1,$W$2&amp;$K13=BP$1),AND($X13=1,$X$2&amp;$K13=BP$1),AND($Y13=1,$Y$2&amp;$K13=BP$1),AND($Z13=1,$Z$2&amp;$K13=BP$1),AND($AA13=1,$AA$2&amp;$K13=BP$1),AND($AB13=1,$AB$2&amp;$K13=BP$1)),1,0)</f>
        <v>0</v>
      </c>
      <c r="BQ13" s="3">
        <f t="shared" si="9"/>
        <v>0</v>
      </c>
      <c r="BR13" s="3">
        <f t="shared" si="9"/>
        <v>0</v>
      </c>
      <c r="BS13" s="3">
        <f t="shared" si="9"/>
        <v>0</v>
      </c>
      <c r="BT13" s="3">
        <f t="shared" si="9"/>
        <v>0</v>
      </c>
      <c r="BU13" s="3">
        <f t="shared" si="9"/>
        <v>0</v>
      </c>
      <c r="BV13" s="3">
        <f t="shared" si="9"/>
        <v>0</v>
      </c>
      <c r="BW13" s="3">
        <f t="shared" si="9"/>
        <v>0</v>
      </c>
      <c r="BX13" s="3">
        <f t="shared" si="9"/>
        <v>0</v>
      </c>
      <c r="BY13" s="3">
        <f t="shared" si="9"/>
        <v>0</v>
      </c>
      <c r="BZ13" s="3">
        <f t="shared" ref="BZ13:CI22" si="10">IF(OR(AND($AU13=BZ$2,$V13=1),AND($W13=1,$W$2&amp;$K13=BZ$1),AND($X13=1,$X$2&amp;$K13=BZ$1),AND($Y13=1,$Y$2&amp;$K13=BZ$1),AND($Z13=1,$Z$2&amp;$K13=BZ$1),AND($AA13=1,$AA$2&amp;$K13=BZ$1),AND($AB13=1,$AB$2&amp;$K13=BZ$1)),1,0)</f>
        <v>0</v>
      </c>
      <c r="CA13" s="3">
        <f t="shared" si="10"/>
        <v>0</v>
      </c>
      <c r="CB13" s="3">
        <f t="shared" si="10"/>
        <v>0</v>
      </c>
      <c r="CC13" s="3">
        <f t="shared" si="10"/>
        <v>0</v>
      </c>
      <c r="CD13" s="3">
        <f t="shared" si="10"/>
        <v>0</v>
      </c>
      <c r="CE13" s="3">
        <f t="shared" si="10"/>
        <v>0</v>
      </c>
      <c r="CF13" s="3">
        <f t="shared" si="10"/>
        <v>0</v>
      </c>
      <c r="CG13" s="3">
        <f t="shared" si="10"/>
        <v>0</v>
      </c>
      <c r="CH13" s="3">
        <f t="shared" si="10"/>
        <v>0</v>
      </c>
      <c r="CI13" s="3">
        <f t="shared" si="10"/>
        <v>0</v>
      </c>
      <c r="CJ13" s="3">
        <f t="shared" ref="CJ13:CS22" si="11">IF(OR(AND($AU13=CJ$2,$V13=1),AND($W13=1,$W$2&amp;$K13=CJ$1),AND($X13=1,$X$2&amp;$K13=CJ$1),AND($Y13=1,$Y$2&amp;$K13=CJ$1),AND($Z13=1,$Z$2&amp;$K13=CJ$1),AND($AA13=1,$AA$2&amp;$K13=CJ$1),AND($AB13=1,$AB$2&amp;$K13=CJ$1)),1,0)</f>
        <v>0</v>
      </c>
      <c r="CK13" s="3">
        <f t="shared" si="11"/>
        <v>0</v>
      </c>
      <c r="CL13" s="3">
        <f t="shared" si="11"/>
        <v>0</v>
      </c>
      <c r="CM13" s="3">
        <f t="shared" si="11"/>
        <v>0</v>
      </c>
      <c r="CN13" s="3">
        <f t="shared" si="11"/>
        <v>0</v>
      </c>
      <c r="CO13" s="3">
        <f t="shared" si="11"/>
        <v>0</v>
      </c>
      <c r="CP13" s="3">
        <f t="shared" si="11"/>
        <v>0</v>
      </c>
      <c r="CQ13" s="3">
        <f t="shared" si="11"/>
        <v>0</v>
      </c>
      <c r="CR13" s="3">
        <f t="shared" si="11"/>
        <v>0</v>
      </c>
      <c r="CS13" s="3">
        <f t="shared" si="11"/>
        <v>0</v>
      </c>
      <c r="CT13" s="3">
        <f t="shared" ref="CT13:DC22" si="12">IF(OR(AND($AU13=CT$2,$V13=1),AND($W13=1,$W$2&amp;$K13=CT$1),AND($X13=1,$X$2&amp;$K13=CT$1),AND($Y13=1,$Y$2&amp;$K13=CT$1),AND($Z13=1,$Z$2&amp;$K13=CT$1),AND($AA13=1,$AA$2&amp;$K13=CT$1),AND($AB13=1,$AB$2&amp;$K13=CT$1)),1,0)</f>
        <v>0</v>
      </c>
      <c r="CU13" s="3">
        <f t="shared" si="12"/>
        <v>0</v>
      </c>
      <c r="CV13" s="3">
        <f t="shared" si="12"/>
        <v>0</v>
      </c>
      <c r="CW13" s="3">
        <f t="shared" si="12"/>
        <v>0</v>
      </c>
      <c r="CX13" s="3">
        <f t="shared" si="12"/>
        <v>0</v>
      </c>
      <c r="CY13" s="3">
        <f t="shared" si="12"/>
        <v>0</v>
      </c>
      <c r="CZ13" s="3">
        <f t="shared" si="12"/>
        <v>0</v>
      </c>
      <c r="DA13" s="3">
        <f t="shared" si="12"/>
        <v>0</v>
      </c>
      <c r="DB13" s="3">
        <f t="shared" si="12"/>
        <v>0</v>
      </c>
      <c r="DC13" s="3">
        <f t="shared" si="12"/>
        <v>0</v>
      </c>
      <c r="DD13" s="3">
        <f t="shared" ref="DD13:DM22" si="13">IF(OR(AND($AU13=DD$2,$V13=1),AND($W13=1,$W$2&amp;$K13=DD$1),AND($X13=1,$X$2&amp;$K13=DD$1),AND($Y13=1,$Y$2&amp;$K13=DD$1),AND($Z13=1,$Z$2&amp;$K13=DD$1),AND($AA13=1,$AA$2&amp;$K13=DD$1),AND($AB13=1,$AB$2&amp;$K13=DD$1)),1,0)</f>
        <v>0</v>
      </c>
      <c r="DE13" s="3">
        <f t="shared" si="13"/>
        <v>0</v>
      </c>
      <c r="DF13" s="3">
        <f t="shared" si="13"/>
        <v>0</v>
      </c>
      <c r="DG13" s="3">
        <f t="shared" si="13"/>
        <v>0</v>
      </c>
      <c r="DH13" s="3">
        <f t="shared" si="13"/>
        <v>0</v>
      </c>
      <c r="DI13" s="3">
        <f t="shared" si="13"/>
        <v>0</v>
      </c>
      <c r="DJ13" s="3">
        <f t="shared" si="13"/>
        <v>0</v>
      </c>
      <c r="DK13" s="3">
        <f t="shared" si="13"/>
        <v>0</v>
      </c>
      <c r="DL13" s="3">
        <f t="shared" si="13"/>
        <v>0</v>
      </c>
      <c r="DM13" s="3">
        <f t="shared" si="13"/>
        <v>0</v>
      </c>
    </row>
    <row r="14" spans="2:117" x14ac:dyDescent="0.35">
      <c r="B14" s="36" t="s">
        <v>99</v>
      </c>
      <c r="C14" s="37"/>
      <c r="D14" s="38"/>
      <c r="I14" s="20" t="s">
        <v>9</v>
      </c>
      <c r="J14" s="20" t="s">
        <v>50</v>
      </c>
      <c r="K14" s="20" t="s">
        <v>119</v>
      </c>
      <c r="L14" s="20">
        <v>1</v>
      </c>
      <c r="M14" s="20" t="s">
        <v>51</v>
      </c>
      <c r="N14" s="5">
        <f>SUMIFS(balanco_massas[massa],balanco_massas[macroprocesso],principal[[#This Row],[macroprocesso]],balanco_massas[produto],principal[[#This Row],[proto]])</f>
        <v>3455.0843085184442</v>
      </c>
      <c r="O14" s="22" t="s">
        <v>87</v>
      </c>
      <c r="P14" s="22" t="s">
        <v>152</v>
      </c>
      <c r="Q14" s="23" t="s">
        <v>61</v>
      </c>
      <c r="R14" s="24">
        <v>6.4832012659351996E-7</v>
      </c>
      <c r="S14" s="33">
        <v>1</v>
      </c>
      <c r="T14" s="34">
        <f>principal[[#This Row],[dec_perc]]*principal[[#This Row],[consumo_especifico]]</f>
        <v>6.4832012659351996E-7</v>
      </c>
      <c r="U14" s="20" t="s">
        <v>36</v>
      </c>
      <c r="V14" s="20">
        <v>1</v>
      </c>
      <c r="W14" s="20"/>
      <c r="X14" s="20"/>
      <c r="Y14" s="20"/>
      <c r="Z14" s="20"/>
      <c r="AA14" s="20"/>
      <c r="AB14" s="20"/>
      <c r="AC14" s="35" cm="1">
        <f t="array" aca="1" ref="AC14" ca="1">SUMPRODUCT(OFFSET(AV14,0,0,1,ROWS(principal[dec_perc])),TRANSPOSE(principal[dec_perc]))</f>
        <v>1</v>
      </c>
      <c r="AD14" s="45">
        <f>principal[[#This Row],[fe_escopo_1]]+principal[[#This Row],[fe_escopo_2]]+principal[[#This Row],[fe_escopo_3]]</f>
        <v>1788.9332999999999</v>
      </c>
      <c r="AE14" s="6" cm="1">
        <f t="array" ref="AE14">_xlfn.XLOOKUP(1,(principal[[#This Row],[consumivel]]=fator_emissao[consumivel])*(fator_emissao[escopo]="SCOPE 1"),fator_emissao[fator_emissao],0,0)</f>
        <v>1773.85</v>
      </c>
      <c r="AF14" s="6" cm="1">
        <f t="array" ref="AF14">_xlfn.XLOOKUP(1,(principal[[#This Row],[consumivel]]=fator_emissao[consumivel])*(fator_emissao[escopo]="SCOPE 2"),fator_emissao[fator_emissao],0,0)</f>
        <v>0</v>
      </c>
      <c r="AG14" s="6" cm="1">
        <f t="array" ref="AG14">_xlfn.XLOOKUP(1,(principal[[#This Row],[consumivel]]=fator_emissao[consumivel])*(fator_emissao[escopo]="SCOPE 3"),fator_emissao[fator_emissao],0,0)</f>
        <v>15.083299999999999</v>
      </c>
      <c r="AH14" s="5">
        <f>principal[[#This Row],[massa_kt]]*principal[[#This Row],[consumo_especifico]]*principal[[#This Row],[fe_escopo_1]]*principal[[#This Row],[dec_perc]]</f>
        <v>3.973425235113949</v>
      </c>
      <c r="AI14" s="5">
        <f>principal[[#This Row],[massa_kt]]*principal[[#This Row],[consumo_especifico]]*principal[[#This Row],[fe_escopo_2]]*principal[[#This Row],[dec_perc]]</f>
        <v>0</v>
      </c>
      <c r="AJ14" s="5">
        <f>principal[[#This Row],[massa_kt]]*principal[[#This Row],[consumo_especifico]]*principal[[#This Row],[fe_escopo_3]]*principal[[#This Row],[dec_perc]]</f>
        <v>3.3786602502350382E-2</v>
      </c>
      <c r="AK14" s="12">
        <f>principal[[#This Row],[ESCOPO 1]]+principal[[#This Row],[ESCOPO 2]]+principal[[#This Row],[ESCOPO 3]]</f>
        <v>4.0072118376162997</v>
      </c>
      <c r="AL14" s="18">
        <f>1%*principal[[#This Row],[massa_kt]]*principal[[#This Row],[consumo_especifico]]*principal[[#This Row],[fe_escopo_1]]</f>
        <v>3.9734252351139497E-2</v>
      </c>
      <c r="AM14" s="18">
        <f>1%*principal[[#This Row],[massa_kt]]*principal[[#This Row],[consumo_especifico]]*principal[[#This Row],[fe_escopo_2]]</f>
        <v>0</v>
      </c>
      <c r="AN14" s="18">
        <f>1%*principal[[#This Row],[massa_kt]]*principal[[#This Row],[consumo_especifico]]*principal[[#This Row],[fe_escopo_3]]</f>
        <v>3.3786602502350387E-4</v>
      </c>
      <c r="AO14" s="18">
        <f>principal[[#This Row],[sens_esc_3]]+principal[[#This Row],[sens_esc_2]]+principal[[#This Row],[sens_esc_1]]</f>
        <v>4.0072118376163E-2</v>
      </c>
      <c r="AP14" s="5"/>
      <c r="AQ14" s="50">
        <f>IF(principal[[#This Row],[BAU]]=1,1,"")</f>
        <v>1</v>
      </c>
      <c r="AR14" s="50" t="str" cm="1">
        <f t="array" ref="AR14">IFERROR(IF(principal[[#This Row],[tecnologia]]="BAU","",_xlfn.XLOOKUP(1,($B$18:$B$56=principal[[#This Row],[tecnologia]])*($C$18:$C$56=principal[[#This Row],[unidade]]),$D$18:$D$56,0,0)),"")</f>
        <v/>
      </c>
      <c r="AS14" s="50" t="str" cm="1">
        <f t="array" ref="AS14">IFERROR(IF(principal[[#This Row],[tecnologia]]="BAU","",_xlfn.XLOOKUP(1,($B$18:$B$56=principal[[#This Row],[tecnologia]])*($C$18:$C$56=principal[[#This Row],[unidade]]),$E$18:$E$56,0,0)),"")</f>
        <v/>
      </c>
      <c r="AT14" s="5"/>
      <c r="AU14" s="46">
        <v>14</v>
      </c>
      <c r="AV14" s="3">
        <f t="shared" si="7"/>
        <v>0</v>
      </c>
      <c r="AW14" s="3">
        <f t="shared" si="7"/>
        <v>0</v>
      </c>
      <c r="AX14" s="3">
        <f t="shared" si="7"/>
        <v>0</v>
      </c>
      <c r="AY14" s="3">
        <f t="shared" si="7"/>
        <v>0</v>
      </c>
      <c r="AZ14" s="3">
        <f t="shared" si="7"/>
        <v>0</v>
      </c>
      <c r="BA14" s="3">
        <f t="shared" si="7"/>
        <v>0</v>
      </c>
      <c r="BB14" s="3">
        <f t="shared" si="7"/>
        <v>0</v>
      </c>
      <c r="BC14" s="3">
        <f t="shared" si="7"/>
        <v>0</v>
      </c>
      <c r="BD14" s="3">
        <f t="shared" si="7"/>
        <v>0</v>
      </c>
      <c r="BE14" s="3">
        <f t="shared" si="7"/>
        <v>0</v>
      </c>
      <c r="BF14" s="3">
        <f t="shared" si="8"/>
        <v>0</v>
      </c>
      <c r="BG14" s="3">
        <f t="shared" si="8"/>
        <v>1</v>
      </c>
      <c r="BH14" s="3">
        <f t="shared" si="8"/>
        <v>0</v>
      </c>
      <c r="BI14" s="3">
        <f t="shared" si="8"/>
        <v>0</v>
      </c>
      <c r="BJ14" s="3">
        <f t="shared" si="8"/>
        <v>0</v>
      </c>
      <c r="BK14" s="3">
        <f t="shared" si="8"/>
        <v>0</v>
      </c>
      <c r="BL14" s="3">
        <f t="shared" si="8"/>
        <v>0</v>
      </c>
      <c r="BM14" s="3">
        <f t="shared" si="8"/>
        <v>0</v>
      </c>
      <c r="BN14" s="3">
        <f t="shared" si="8"/>
        <v>0</v>
      </c>
      <c r="BO14" s="3">
        <f t="shared" si="8"/>
        <v>0</v>
      </c>
      <c r="BP14" s="3">
        <f t="shared" si="9"/>
        <v>0</v>
      </c>
      <c r="BQ14" s="3">
        <f t="shared" si="9"/>
        <v>0</v>
      </c>
      <c r="BR14" s="3">
        <f t="shared" si="9"/>
        <v>0</v>
      </c>
      <c r="BS14" s="3">
        <f t="shared" si="9"/>
        <v>0</v>
      </c>
      <c r="BT14" s="3">
        <f t="shared" si="9"/>
        <v>0</v>
      </c>
      <c r="BU14" s="3">
        <f t="shared" si="9"/>
        <v>0</v>
      </c>
      <c r="BV14" s="3">
        <f t="shared" si="9"/>
        <v>0</v>
      </c>
      <c r="BW14" s="3">
        <f t="shared" si="9"/>
        <v>0</v>
      </c>
      <c r="BX14" s="3">
        <f t="shared" si="9"/>
        <v>0</v>
      </c>
      <c r="BY14" s="3">
        <f t="shared" si="9"/>
        <v>0</v>
      </c>
      <c r="BZ14" s="3">
        <f t="shared" si="10"/>
        <v>0</v>
      </c>
      <c r="CA14" s="3">
        <f t="shared" si="10"/>
        <v>0</v>
      </c>
      <c r="CB14" s="3">
        <f t="shared" si="10"/>
        <v>0</v>
      </c>
      <c r="CC14" s="3">
        <f t="shared" si="10"/>
        <v>0</v>
      </c>
      <c r="CD14" s="3">
        <f t="shared" si="10"/>
        <v>0</v>
      </c>
      <c r="CE14" s="3">
        <f t="shared" si="10"/>
        <v>0</v>
      </c>
      <c r="CF14" s="3">
        <f t="shared" si="10"/>
        <v>0</v>
      </c>
      <c r="CG14" s="3">
        <f t="shared" si="10"/>
        <v>0</v>
      </c>
      <c r="CH14" s="3">
        <f t="shared" si="10"/>
        <v>0</v>
      </c>
      <c r="CI14" s="3">
        <f t="shared" si="10"/>
        <v>0</v>
      </c>
      <c r="CJ14" s="3">
        <f t="shared" si="11"/>
        <v>0</v>
      </c>
      <c r="CK14" s="3">
        <f t="shared" si="11"/>
        <v>0</v>
      </c>
      <c r="CL14" s="3">
        <f t="shared" si="11"/>
        <v>0</v>
      </c>
      <c r="CM14" s="3">
        <f t="shared" si="11"/>
        <v>0</v>
      </c>
      <c r="CN14" s="3">
        <f t="shared" si="11"/>
        <v>0</v>
      </c>
      <c r="CO14" s="3">
        <f t="shared" si="11"/>
        <v>0</v>
      </c>
      <c r="CP14" s="3">
        <f t="shared" si="11"/>
        <v>0</v>
      </c>
      <c r="CQ14" s="3">
        <f t="shared" si="11"/>
        <v>0</v>
      </c>
      <c r="CR14" s="3">
        <f t="shared" si="11"/>
        <v>0</v>
      </c>
      <c r="CS14" s="3">
        <f t="shared" si="11"/>
        <v>0</v>
      </c>
      <c r="CT14" s="3">
        <f t="shared" si="12"/>
        <v>0</v>
      </c>
      <c r="CU14" s="3">
        <f t="shared" si="12"/>
        <v>0</v>
      </c>
      <c r="CV14" s="3">
        <f t="shared" si="12"/>
        <v>0</v>
      </c>
      <c r="CW14" s="3">
        <f t="shared" si="12"/>
        <v>0</v>
      </c>
      <c r="CX14" s="3">
        <f t="shared" si="12"/>
        <v>0</v>
      </c>
      <c r="CY14" s="3">
        <f t="shared" si="12"/>
        <v>0</v>
      </c>
      <c r="CZ14" s="3">
        <f t="shared" si="12"/>
        <v>0</v>
      </c>
      <c r="DA14" s="3">
        <f t="shared" si="12"/>
        <v>0</v>
      </c>
      <c r="DB14" s="3">
        <f t="shared" si="12"/>
        <v>0</v>
      </c>
      <c r="DC14" s="3">
        <f t="shared" si="12"/>
        <v>0</v>
      </c>
      <c r="DD14" s="3">
        <f t="shared" si="13"/>
        <v>0</v>
      </c>
      <c r="DE14" s="3">
        <f t="shared" si="13"/>
        <v>0</v>
      </c>
      <c r="DF14" s="3">
        <f t="shared" si="13"/>
        <v>0</v>
      </c>
      <c r="DG14" s="3">
        <f t="shared" si="13"/>
        <v>0</v>
      </c>
      <c r="DH14" s="3">
        <f t="shared" si="13"/>
        <v>0</v>
      </c>
      <c r="DI14" s="3">
        <f t="shared" si="13"/>
        <v>0</v>
      </c>
      <c r="DJ14" s="3">
        <f t="shared" si="13"/>
        <v>0</v>
      </c>
      <c r="DK14" s="3">
        <f t="shared" si="13"/>
        <v>0</v>
      </c>
      <c r="DL14" s="3">
        <f t="shared" si="13"/>
        <v>0</v>
      </c>
      <c r="DM14" s="3">
        <f t="shared" si="13"/>
        <v>0</v>
      </c>
    </row>
    <row r="15" spans="2:117" x14ac:dyDescent="0.35">
      <c r="B15" s="39" t="s">
        <v>74</v>
      </c>
      <c r="C15" s="40">
        <v>3102.0970000000002</v>
      </c>
      <c r="D15" s="41" t="s">
        <v>75</v>
      </c>
      <c r="I15" s="20" t="s">
        <v>9</v>
      </c>
      <c r="J15" s="20" t="s">
        <v>50</v>
      </c>
      <c r="K15" s="20" t="s">
        <v>119</v>
      </c>
      <c r="L15" s="20">
        <v>1</v>
      </c>
      <c r="M15" s="20" t="s">
        <v>51</v>
      </c>
      <c r="N15" s="5">
        <f>SUMIFS(balanco_massas[massa],balanco_massas[macroprocesso],principal[[#This Row],[macroprocesso]],balanco_massas[produto],principal[[#This Row],[proto]])</f>
        <v>3455.0843085184442</v>
      </c>
      <c r="O15" s="22" t="s">
        <v>87</v>
      </c>
      <c r="P15" s="22" t="s">
        <v>152</v>
      </c>
      <c r="Q15" s="23" t="s">
        <v>62</v>
      </c>
      <c r="R15" s="24">
        <v>8.5881141624815394E-6</v>
      </c>
      <c r="S15" s="33">
        <v>1</v>
      </c>
      <c r="T15" s="34">
        <f>principal[[#This Row],[dec_perc]]*principal[[#This Row],[consumo_especifico]]</f>
        <v>8.5881141624815394E-6</v>
      </c>
      <c r="U15" s="20" t="s">
        <v>36</v>
      </c>
      <c r="V15" s="20">
        <v>1</v>
      </c>
      <c r="W15" s="20"/>
      <c r="X15" s="20"/>
      <c r="Y15" s="20"/>
      <c r="Z15" s="20"/>
      <c r="AA15" s="20"/>
      <c r="AB15" s="20"/>
      <c r="AC15" s="35" cm="1">
        <f t="array" aca="1" ref="AC15" ca="1">SUMPRODUCT(OFFSET(AV15,0,0,1,ROWS(principal[dec_perc])),TRANSPOSE(principal[dec_perc]))</f>
        <v>1</v>
      </c>
      <c r="AD15" s="45">
        <f>principal[[#This Row],[fe_escopo_1]]+principal[[#This Row],[fe_escopo_2]]+principal[[#This Row],[fe_escopo_3]]</f>
        <v>2102.5832999999998</v>
      </c>
      <c r="AE15" s="6" cm="1">
        <f t="array" ref="AE15">_xlfn.XLOOKUP(1,(principal[[#This Row],[consumivel]]=fator_emissao[consumivel])*(fator_emissao[escopo]="SCOPE 1"),fator_emissao[fator_emissao],0,0)</f>
        <v>2087.5</v>
      </c>
      <c r="AF15" s="6" cm="1">
        <f t="array" ref="AF15">_xlfn.XLOOKUP(1,(principal[[#This Row],[consumivel]]=fator_emissao[consumivel])*(fator_emissao[escopo]="SCOPE 2"),fator_emissao[fator_emissao],0,0)</f>
        <v>0</v>
      </c>
      <c r="AG15" s="6" cm="1">
        <f t="array" ref="AG15">_xlfn.XLOOKUP(1,(principal[[#This Row],[consumivel]]=fator_emissao[consumivel])*(fator_emissao[escopo]="SCOPE 3"),fator_emissao[fator_emissao],0,0)</f>
        <v>15.083299999999999</v>
      </c>
      <c r="AH15" s="5">
        <f>principal[[#This Row],[massa_kt]]*principal[[#This Row],[consumo_especifico]]*principal[[#This Row],[fe_escopo_1]]*principal[[#This Row],[dec_perc]]</f>
        <v>61.941674582333533</v>
      </c>
      <c r="AI15" s="5">
        <f>principal[[#This Row],[massa_kt]]*principal[[#This Row],[consumo_especifico]]*principal[[#This Row],[fe_escopo_2]]*principal[[#This Row],[dec_perc]]</f>
        <v>0</v>
      </c>
      <c r="AJ15" s="5">
        <f>principal[[#This Row],[massa_kt]]*principal[[#This Row],[consumo_especifico]]*principal[[#This Row],[fe_escopo_3]]*principal[[#This Row],[dec_perc]]</f>
        <v>0.44756160968992159</v>
      </c>
      <c r="AK15" s="12">
        <f>principal[[#This Row],[ESCOPO 1]]+principal[[#This Row],[ESCOPO 2]]+principal[[#This Row],[ESCOPO 3]]</f>
        <v>62.389236192023453</v>
      </c>
      <c r="AL15" s="18">
        <f>1%*principal[[#This Row],[massa_kt]]*principal[[#This Row],[consumo_especifico]]*principal[[#This Row],[fe_escopo_1]]</f>
        <v>0.61941674582333539</v>
      </c>
      <c r="AM15" s="18">
        <f>1%*principal[[#This Row],[massa_kt]]*principal[[#This Row],[consumo_especifico]]*principal[[#This Row],[fe_escopo_2]]</f>
        <v>0</v>
      </c>
      <c r="AN15" s="18">
        <f>1%*principal[[#This Row],[massa_kt]]*principal[[#This Row],[consumo_especifico]]*principal[[#This Row],[fe_escopo_3]]</f>
        <v>4.4756160968992169E-3</v>
      </c>
      <c r="AO15" s="18">
        <f>principal[[#This Row],[sens_esc_3]]+principal[[#This Row],[sens_esc_2]]+principal[[#This Row],[sens_esc_1]]</f>
        <v>0.62389236192023456</v>
      </c>
      <c r="AP15" s="5"/>
      <c r="AQ15" s="50">
        <f>IF(principal[[#This Row],[BAU]]=1,1,"")</f>
        <v>1</v>
      </c>
      <c r="AR15" s="50" t="str" cm="1">
        <f t="array" ref="AR15">IFERROR(IF(principal[[#This Row],[tecnologia]]="BAU","",_xlfn.XLOOKUP(1,($B$18:$B$56=principal[[#This Row],[tecnologia]])*($C$18:$C$56=principal[[#This Row],[unidade]]),$D$18:$D$56,0,0)),"")</f>
        <v/>
      </c>
      <c r="AS15" s="50" t="str" cm="1">
        <f t="array" ref="AS15">IFERROR(IF(principal[[#This Row],[tecnologia]]="BAU","",_xlfn.XLOOKUP(1,($B$18:$B$56=principal[[#This Row],[tecnologia]])*($C$18:$C$56=principal[[#This Row],[unidade]]),$E$18:$E$56,0,0)),"")</f>
        <v/>
      </c>
      <c r="AT15" s="5"/>
      <c r="AU15" s="46">
        <v>15</v>
      </c>
      <c r="AV15" s="3">
        <f t="shared" si="7"/>
        <v>0</v>
      </c>
      <c r="AW15" s="3">
        <f t="shared" si="7"/>
        <v>0</v>
      </c>
      <c r="AX15" s="3">
        <f t="shared" si="7"/>
        <v>0</v>
      </c>
      <c r="AY15" s="3">
        <f t="shared" si="7"/>
        <v>0</v>
      </c>
      <c r="AZ15" s="3">
        <f t="shared" si="7"/>
        <v>0</v>
      </c>
      <c r="BA15" s="3">
        <f t="shared" si="7"/>
        <v>0</v>
      </c>
      <c r="BB15" s="3">
        <f t="shared" si="7"/>
        <v>0</v>
      </c>
      <c r="BC15" s="3">
        <f t="shared" si="7"/>
        <v>0</v>
      </c>
      <c r="BD15" s="3">
        <f t="shared" si="7"/>
        <v>0</v>
      </c>
      <c r="BE15" s="3">
        <f t="shared" si="7"/>
        <v>0</v>
      </c>
      <c r="BF15" s="3">
        <f t="shared" si="8"/>
        <v>0</v>
      </c>
      <c r="BG15" s="3">
        <f t="shared" si="8"/>
        <v>0</v>
      </c>
      <c r="BH15" s="3">
        <f t="shared" si="8"/>
        <v>1</v>
      </c>
      <c r="BI15" s="3">
        <f t="shared" si="8"/>
        <v>0</v>
      </c>
      <c r="BJ15" s="3">
        <f t="shared" si="8"/>
        <v>0</v>
      </c>
      <c r="BK15" s="3">
        <f t="shared" si="8"/>
        <v>0</v>
      </c>
      <c r="BL15" s="3">
        <f t="shared" si="8"/>
        <v>0</v>
      </c>
      <c r="BM15" s="3">
        <f t="shared" si="8"/>
        <v>0</v>
      </c>
      <c r="BN15" s="3">
        <f t="shared" si="8"/>
        <v>0</v>
      </c>
      <c r="BO15" s="3">
        <f t="shared" si="8"/>
        <v>0</v>
      </c>
      <c r="BP15" s="3">
        <f t="shared" si="9"/>
        <v>0</v>
      </c>
      <c r="BQ15" s="3">
        <f t="shared" si="9"/>
        <v>0</v>
      </c>
      <c r="BR15" s="3">
        <f t="shared" si="9"/>
        <v>0</v>
      </c>
      <c r="BS15" s="3">
        <f t="shared" si="9"/>
        <v>0</v>
      </c>
      <c r="BT15" s="3">
        <f t="shared" si="9"/>
        <v>0</v>
      </c>
      <c r="BU15" s="3">
        <f t="shared" si="9"/>
        <v>0</v>
      </c>
      <c r="BV15" s="3">
        <f t="shared" si="9"/>
        <v>0</v>
      </c>
      <c r="BW15" s="3">
        <f t="shared" si="9"/>
        <v>0</v>
      </c>
      <c r="BX15" s="3">
        <f t="shared" si="9"/>
        <v>0</v>
      </c>
      <c r="BY15" s="3">
        <f t="shared" si="9"/>
        <v>0</v>
      </c>
      <c r="BZ15" s="3">
        <f t="shared" si="10"/>
        <v>0</v>
      </c>
      <c r="CA15" s="3">
        <f t="shared" si="10"/>
        <v>0</v>
      </c>
      <c r="CB15" s="3">
        <f t="shared" si="10"/>
        <v>0</v>
      </c>
      <c r="CC15" s="3">
        <f t="shared" si="10"/>
        <v>0</v>
      </c>
      <c r="CD15" s="3">
        <f t="shared" si="10"/>
        <v>0</v>
      </c>
      <c r="CE15" s="3">
        <f t="shared" si="10"/>
        <v>0</v>
      </c>
      <c r="CF15" s="3">
        <f t="shared" si="10"/>
        <v>0</v>
      </c>
      <c r="CG15" s="3">
        <f t="shared" si="10"/>
        <v>0</v>
      </c>
      <c r="CH15" s="3">
        <f t="shared" si="10"/>
        <v>0</v>
      </c>
      <c r="CI15" s="3">
        <f t="shared" si="10"/>
        <v>0</v>
      </c>
      <c r="CJ15" s="3">
        <f t="shared" si="11"/>
        <v>0</v>
      </c>
      <c r="CK15" s="3">
        <f t="shared" si="11"/>
        <v>0</v>
      </c>
      <c r="CL15" s="3">
        <f t="shared" si="11"/>
        <v>0</v>
      </c>
      <c r="CM15" s="3">
        <f t="shared" si="11"/>
        <v>0</v>
      </c>
      <c r="CN15" s="3">
        <f t="shared" si="11"/>
        <v>0</v>
      </c>
      <c r="CO15" s="3">
        <f t="shared" si="11"/>
        <v>0</v>
      </c>
      <c r="CP15" s="3">
        <f t="shared" si="11"/>
        <v>0</v>
      </c>
      <c r="CQ15" s="3">
        <f t="shared" si="11"/>
        <v>0</v>
      </c>
      <c r="CR15" s="3">
        <f t="shared" si="11"/>
        <v>0</v>
      </c>
      <c r="CS15" s="3">
        <f t="shared" si="11"/>
        <v>0</v>
      </c>
      <c r="CT15" s="3">
        <f t="shared" si="12"/>
        <v>0</v>
      </c>
      <c r="CU15" s="3">
        <f t="shared" si="12"/>
        <v>0</v>
      </c>
      <c r="CV15" s="3">
        <f t="shared" si="12"/>
        <v>0</v>
      </c>
      <c r="CW15" s="3">
        <f t="shared" si="12"/>
        <v>0</v>
      </c>
      <c r="CX15" s="3">
        <f t="shared" si="12"/>
        <v>0</v>
      </c>
      <c r="CY15" s="3">
        <f t="shared" si="12"/>
        <v>0</v>
      </c>
      <c r="CZ15" s="3">
        <f t="shared" si="12"/>
        <v>0</v>
      </c>
      <c r="DA15" s="3">
        <f t="shared" si="12"/>
        <v>0</v>
      </c>
      <c r="DB15" s="3">
        <f t="shared" si="12"/>
        <v>0</v>
      </c>
      <c r="DC15" s="3">
        <f t="shared" si="12"/>
        <v>0</v>
      </c>
      <c r="DD15" s="3">
        <f t="shared" si="13"/>
        <v>0</v>
      </c>
      <c r="DE15" s="3">
        <f t="shared" si="13"/>
        <v>0</v>
      </c>
      <c r="DF15" s="3">
        <f t="shared" si="13"/>
        <v>0</v>
      </c>
      <c r="DG15" s="3">
        <f t="shared" si="13"/>
        <v>0</v>
      </c>
      <c r="DH15" s="3">
        <f t="shared" si="13"/>
        <v>0</v>
      </c>
      <c r="DI15" s="3">
        <f t="shared" si="13"/>
        <v>0</v>
      </c>
      <c r="DJ15" s="3">
        <f t="shared" si="13"/>
        <v>0</v>
      </c>
      <c r="DK15" s="3">
        <f t="shared" si="13"/>
        <v>0</v>
      </c>
      <c r="DL15" s="3">
        <f t="shared" si="13"/>
        <v>0</v>
      </c>
      <c r="DM15" s="3">
        <f t="shared" si="13"/>
        <v>0</v>
      </c>
    </row>
    <row r="16" spans="2:117" x14ac:dyDescent="0.35">
      <c r="I16" s="20" t="s">
        <v>9</v>
      </c>
      <c r="J16" s="20" t="s">
        <v>50</v>
      </c>
      <c r="K16" s="20" t="s">
        <v>119</v>
      </c>
      <c r="L16" s="20">
        <v>1</v>
      </c>
      <c r="M16" s="20" t="s">
        <v>51</v>
      </c>
      <c r="N16" s="5">
        <f>SUMIFS(balanco_massas[massa],balanco_massas[macroprocesso],principal[[#This Row],[macroprocesso]],balanco_massas[produto],principal[[#This Row],[proto]])</f>
        <v>3455.0843085184442</v>
      </c>
      <c r="O16" s="22" t="s">
        <v>87</v>
      </c>
      <c r="P16" s="22" t="s">
        <v>65</v>
      </c>
      <c r="Q16" s="23" t="s">
        <v>151</v>
      </c>
      <c r="R16" s="24">
        <v>0</v>
      </c>
      <c r="S16" s="33">
        <v>1</v>
      </c>
      <c r="T16" s="34">
        <f>principal[[#This Row],[dec_perc]]*principal[[#This Row],[consumo_especifico]]</f>
        <v>0</v>
      </c>
      <c r="U16" s="20" t="s">
        <v>31</v>
      </c>
      <c r="V16" s="20">
        <v>1</v>
      </c>
      <c r="W16" s="20"/>
      <c r="X16" s="20"/>
      <c r="Y16" s="20"/>
      <c r="Z16" s="20"/>
      <c r="AA16" s="20"/>
      <c r="AB16" s="20"/>
      <c r="AC16" s="35" cm="1">
        <f t="array" aca="1" ref="AC16" ca="1">SUMPRODUCT(OFFSET(AV16,0,0,1,ROWS(principal[dec_perc])),TRANSPOSE(principal[dec_perc]))</f>
        <v>1</v>
      </c>
      <c r="AD16" s="45">
        <f>principal[[#This Row],[fe_escopo_1]]+principal[[#This Row],[fe_escopo_2]]+principal[[#This Row],[fe_escopo_3]]</f>
        <v>1000</v>
      </c>
      <c r="AE16" s="6" cm="1">
        <f t="array" ref="AE16">_xlfn.XLOOKUP(1,(principal[[#This Row],[consumivel]]=fator_emissao[consumivel])*(fator_emissao[escopo]="SCOPE 1"),fator_emissao[fator_emissao],0,0)</f>
        <v>1000</v>
      </c>
      <c r="AF16" s="6" cm="1">
        <f t="array" ref="AF16">_xlfn.XLOOKUP(1,(principal[[#This Row],[consumivel]]=fator_emissao[consumivel])*(fator_emissao[escopo]="SCOPE 2"),fator_emissao[fator_emissao],0,0)</f>
        <v>0</v>
      </c>
      <c r="AG16" s="6" cm="1">
        <f t="array" ref="AG16">_xlfn.XLOOKUP(1,(principal[[#This Row],[consumivel]]=fator_emissao[consumivel])*(fator_emissao[escopo]="SCOPE 3"),fator_emissao[fator_emissao],0,0)</f>
        <v>0</v>
      </c>
      <c r="AH16" s="5">
        <f>principal[[#This Row],[massa_kt]]*principal[[#This Row],[consumo_especifico]]*principal[[#This Row],[fe_escopo_1]]*principal[[#This Row],[dec_perc]]</f>
        <v>0</v>
      </c>
      <c r="AI16" s="5">
        <f>principal[[#This Row],[massa_kt]]*principal[[#This Row],[consumo_especifico]]*principal[[#This Row],[fe_escopo_2]]*principal[[#This Row],[dec_perc]]</f>
        <v>0</v>
      </c>
      <c r="AJ16" s="5">
        <f>principal[[#This Row],[massa_kt]]*principal[[#This Row],[consumo_especifico]]*principal[[#This Row],[fe_escopo_3]]*principal[[#This Row],[dec_perc]]</f>
        <v>0</v>
      </c>
      <c r="AK16" s="12">
        <f>principal[[#This Row],[ESCOPO 1]]+principal[[#This Row],[ESCOPO 2]]+principal[[#This Row],[ESCOPO 3]]</f>
        <v>0</v>
      </c>
      <c r="AL16" s="18">
        <f>1%*principal[[#This Row],[massa_kt]]*principal[[#This Row],[consumo_especifico]]*principal[[#This Row],[fe_escopo_1]]</f>
        <v>0</v>
      </c>
      <c r="AM16" s="18">
        <f>1%*principal[[#This Row],[massa_kt]]*principal[[#This Row],[consumo_especifico]]*principal[[#This Row],[fe_escopo_2]]</f>
        <v>0</v>
      </c>
      <c r="AN16" s="18">
        <f>1%*principal[[#This Row],[massa_kt]]*principal[[#This Row],[consumo_especifico]]*principal[[#This Row],[fe_escopo_3]]</f>
        <v>0</v>
      </c>
      <c r="AO16" s="18">
        <f>principal[[#This Row],[sens_esc_3]]+principal[[#This Row],[sens_esc_2]]+principal[[#This Row],[sens_esc_1]]</f>
        <v>0</v>
      </c>
      <c r="AP16" s="5"/>
      <c r="AQ16" s="50">
        <f>IF(principal[[#This Row],[BAU]]=1,1,"")</f>
        <v>1</v>
      </c>
      <c r="AR16" s="50" t="str" cm="1">
        <f t="array" ref="AR16">IFERROR(IF(principal[[#This Row],[tecnologia]]="BAU","",_xlfn.XLOOKUP(1,($B$18:$B$56=principal[[#This Row],[tecnologia]])*($C$18:$C$56=principal[[#This Row],[unidade]]),$D$18:$D$56,0,0)),"")</f>
        <v/>
      </c>
      <c r="AS16" s="50" t="str" cm="1">
        <f t="array" ref="AS16">IFERROR(IF(principal[[#This Row],[tecnologia]]="BAU","",_xlfn.XLOOKUP(1,($B$18:$B$56=principal[[#This Row],[tecnologia]])*($C$18:$C$56=principal[[#This Row],[unidade]]),$E$18:$E$56,0,0)),"")</f>
        <v/>
      </c>
      <c r="AT16" s="5"/>
      <c r="AU16" s="47">
        <v>16</v>
      </c>
      <c r="AV16" s="3">
        <f t="shared" si="7"/>
        <v>0</v>
      </c>
      <c r="AW16" s="3">
        <f t="shared" si="7"/>
        <v>0</v>
      </c>
      <c r="AX16" s="3">
        <f t="shared" si="7"/>
        <v>0</v>
      </c>
      <c r="AY16" s="3">
        <f t="shared" si="7"/>
        <v>0</v>
      </c>
      <c r="AZ16" s="3">
        <f t="shared" si="7"/>
        <v>0</v>
      </c>
      <c r="BA16" s="3">
        <f t="shared" si="7"/>
        <v>0</v>
      </c>
      <c r="BB16" s="3">
        <f t="shared" si="7"/>
        <v>0</v>
      </c>
      <c r="BC16" s="3">
        <f t="shared" si="7"/>
        <v>0</v>
      </c>
      <c r="BD16" s="3">
        <f t="shared" si="7"/>
        <v>0</v>
      </c>
      <c r="BE16" s="3">
        <f t="shared" si="7"/>
        <v>0</v>
      </c>
      <c r="BF16" s="3">
        <f t="shared" si="8"/>
        <v>0</v>
      </c>
      <c r="BG16" s="3">
        <f t="shared" si="8"/>
        <v>0</v>
      </c>
      <c r="BH16" s="3">
        <f t="shared" si="8"/>
        <v>0</v>
      </c>
      <c r="BI16" s="3">
        <f t="shared" si="8"/>
        <v>1</v>
      </c>
      <c r="BJ16" s="3">
        <f t="shared" si="8"/>
        <v>0</v>
      </c>
      <c r="BK16" s="3">
        <f t="shared" si="8"/>
        <v>0</v>
      </c>
      <c r="BL16" s="3">
        <f t="shared" si="8"/>
        <v>0</v>
      </c>
      <c r="BM16" s="3">
        <f t="shared" si="8"/>
        <v>0</v>
      </c>
      <c r="BN16" s="3">
        <f t="shared" si="8"/>
        <v>0</v>
      </c>
      <c r="BO16" s="3">
        <f t="shared" si="8"/>
        <v>0</v>
      </c>
      <c r="BP16" s="3">
        <f t="shared" si="9"/>
        <v>0</v>
      </c>
      <c r="BQ16" s="3">
        <f t="shared" si="9"/>
        <v>0</v>
      </c>
      <c r="BR16" s="3">
        <f t="shared" si="9"/>
        <v>0</v>
      </c>
      <c r="BS16" s="3">
        <f t="shared" si="9"/>
        <v>0</v>
      </c>
      <c r="BT16" s="3">
        <f t="shared" si="9"/>
        <v>0</v>
      </c>
      <c r="BU16" s="3">
        <f t="shared" si="9"/>
        <v>0</v>
      </c>
      <c r="BV16" s="3">
        <f t="shared" si="9"/>
        <v>0</v>
      </c>
      <c r="BW16" s="3">
        <f t="shared" si="9"/>
        <v>0</v>
      </c>
      <c r="BX16" s="3">
        <f t="shared" si="9"/>
        <v>0</v>
      </c>
      <c r="BY16" s="3">
        <f t="shared" si="9"/>
        <v>0</v>
      </c>
      <c r="BZ16" s="3">
        <f t="shared" si="10"/>
        <v>0</v>
      </c>
      <c r="CA16" s="3">
        <f t="shared" si="10"/>
        <v>0</v>
      </c>
      <c r="CB16" s="3">
        <f t="shared" si="10"/>
        <v>0</v>
      </c>
      <c r="CC16" s="3">
        <f t="shared" si="10"/>
        <v>0</v>
      </c>
      <c r="CD16" s="3">
        <f t="shared" si="10"/>
        <v>0</v>
      </c>
      <c r="CE16" s="3">
        <f t="shared" si="10"/>
        <v>0</v>
      </c>
      <c r="CF16" s="3">
        <f t="shared" si="10"/>
        <v>0</v>
      </c>
      <c r="CG16" s="3">
        <f t="shared" si="10"/>
        <v>0</v>
      </c>
      <c r="CH16" s="3">
        <f t="shared" si="10"/>
        <v>0</v>
      </c>
      <c r="CI16" s="3">
        <f t="shared" si="10"/>
        <v>0</v>
      </c>
      <c r="CJ16" s="3">
        <f t="shared" si="11"/>
        <v>0</v>
      </c>
      <c r="CK16" s="3">
        <f t="shared" si="11"/>
        <v>0</v>
      </c>
      <c r="CL16" s="3">
        <f t="shared" si="11"/>
        <v>0</v>
      </c>
      <c r="CM16" s="3">
        <f t="shared" si="11"/>
        <v>0</v>
      </c>
      <c r="CN16" s="3">
        <f t="shared" si="11"/>
        <v>0</v>
      </c>
      <c r="CO16" s="3">
        <f t="shared" si="11"/>
        <v>0</v>
      </c>
      <c r="CP16" s="3">
        <f t="shared" si="11"/>
        <v>0</v>
      </c>
      <c r="CQ16" s="3">
        <f t="shared" si="11"/>
        <v>0</v>
      </c>
      <c r="CR16" s="3">
        <f t="shared" si="11"/>
        <v>0</v>
      </c>
      <c r="CS16" s="3">
        <f t="shared" si="11"/>
        <v>0</v>
      </c>
      <c r="CT16" s="3">
        <f t="shared" si="12"/>
        <v>0</v>
      </c>
      <c r="CU16" s="3">
        <f t="shared" si="12"/>
        <v>0</v>
      </c>
      <c r="CV16" s="3">
        <f t="shared" si="12"/>
        <v>0</v>
      </c>
      <c r="CW16" s="3">
        <f t="shared" si="12"/>
        <v>0</v>
      </c>
      <c r="CX16" s="3">
        <f t="shared" si="12"/>
        <v>0</v>
      </c>
      <c r="CY16" s="3">
        <f t="shared" si="12"/>
        <v>0</v>
      </c>
      <c r="CZ16" s="3">
        <f t="shared" si="12"/>
        <v>0</v>
      </c>
      <c r="DA16" s="3">
        <f t="shared" si="12"/>
        <v>0</v>
      </c>
      <c r="DB16" s="3">
        <f t="shared" si="12"/>
        <v>0</v>
      </c>
      <c r="DC16" s="3">
        <f t="shared" si="12"/>
        <v>0</v>
      </c>
      <c r="DD16" s="3">
        <f t="shared" si="13"/>
        <v>0</v>
      </c>
      <c r="DE16" s="3">
        <f t="shared" si="13"/>
        <v>0</v>
      </c>
      <c r="DF16" s="3">
        <f t="shared" si="13"/>
        <v>0</v>
      </c>
      <c r="DG16" s="3">
        <f t="shared" si="13"/>
        <v>0</v>
      </c>
      <c r="DH16" s="3">
        <f t="shared" si="13"/>
        <v>0</v>
      </c>
      <c r="DI16" s="3">
        <f t="shared" si="13"/>
        <v>0</v>
      </c>
      <c r="DJ16" s="3">
        <f t="shared" si="13"/>
        <v>0</v>
      </c>
      <c r="DK16" s="3">
        <f t="shared" si="13"/>
        <v>0</v>
      </c>
      <c r="DL16" s="3">
        <f t="shared" si="13"/>
        <v>0</v>
      </c>
      <c r="DM16" s="3">
        <f t="shared" si="13"/>
        <v>0</v>
      </c>
    </row>
    <row r="17" spans="2:117" x14ac:dyDescent="0.35">
      <c r="B17" s="56" t="s">
        <v>6</v>
      </c>
      <c r="C17" s="56" t="s">
        <v>114</v>
      </c>
      <c r="D17" s="56" t="s">
        <v>117</v>
      </c>
      <c r="E17" s="57" t="s">
        <v>118</v>
      </c>
      <c r="I17" s="20" t="s">
        <v>9</v>
      </c>
      <c r="J17" s="20" t="s">
        <v>50</v>
      </c>
      <c r="K17" s="20" t="s">
        <v>119</v>
      </c>
      <c r="L17" s="20">
        <v>1</v>
      </c>
      <c r="M17" s="20" t="s">
        <v>51</v>
      </c>
      <c r="N17" s="5">
        <f>SUMIFS(balanco_massas[massa],balanco_massas[macroprocesso],principal[[#This Row],[macroprocesso]],balanco_massas[produto],principal[[#This Row],[proto]])</f>
        <v>3455.0843085184442</v>
      </c>
      <c r="O17" s="22" t="s">
        <v>87</v>
      </c>
      <c r="P17" s="22" t="s">
        <v>65</v>
      </c>
      <c r="Q17" s="23" t="s">
        <v>150</v>
      </c>
      <c r="R17" s="24">
        <v>4.3885911232877198E-4</v>
      </c>
      <c r="S17" s="33">
        <v>1</v>
      </c>
      <c r="T17" s="34">
        <f>principal[[#This Row],[dec_perc]]*principal[[#This Row],[consumo_especifico]]</f>
        <v>4.3885911232877198E-4</v>
      </c>
      <c r="U17" s="20" t="s">
        <v>31</v>
      </c>
      <c r="V17" s="20">
        <v>1</v>
      </c>
      <c r="W17" s="20"/>
      <c r="X17" s="20"/>
      <c r="Y17" s="20"/>
      <c r="Z17" s="20"/>
      <c r="AA17" s="20"/>
      <c r="AB17" s="20"/>
      <c r="AC17" s="35" cm="1">
        <f t="array" aca="1" ref="AC17" ca="1">SUMPRODUCT(OFFSET(AV17,0,0,1,ROWS(principal[dec_perc])),TRANSPOSE(principal[dec_perc]))</f>
        <v>1</v>
      </c>
      <c r="AD17" s="45">
        <f>principal[[#This Row],[fe_escopo_1]]+principal[[#This Row],[fe_escopo_2]]+principal[[#This Row],[fe_escopo_3]]</f>
        <v>1000</v>
      </c>
      <c r="AE17" s="6" cm="1">
        <f t="array" ref="AE17">_xlfn.XLOOKUP(1,(principal[[#This Row],[consumivel]]=fator_emissao[consumivel])*(fator_emissao[escopo]="SCOPE 1"),fator_emissao[fator_emissao],0,0)</f>
        <v>0</v>
      </c>
      <c r="AF17" s="6" cm="1">
        <f t="array" ref="AF17">_xlfn.XLOOKUP(1,(principal[[#This Row],[consumivel]]=fator_emissao[consumivel])*(fator_emissao[escopo]="SCOPE 2"),fator_emissao[fator_emissao],0,0)</f>
        <v>0</v>
      </c>
      <c r="AG17" s="6" cm="1">
        <f t="array" ref="AG17">_xlfn.XLOOKUP(1,(principal[[#This Row],[consumivel]]=fator_emissao[consumivel])*(fator_emissao[escopo]="SCOPE 3"),fator_emissao[fator_emissao],0,0)</f>
        <v>1000</v>
      </c>
      <c r="AH17" s="5">
        <f>principal[[#This Row],[massa_kt]]*principal[[#This Row],[consumo_especifico]]*principal[[#This Row],[fe_escopo_1]]*principal[[#This Row],[dec_perc]]</f>
        <v>0</v>
      </c>
      <c r="AI17" s="5">
        <f>principal[[#This Row],[massa_kt]]*principal[[#This Row],[consumo_especifico]]*principal[[#This Row],[fe_escopo_2]]*principal[[#This Row],[dec_perc]]</f>
        <v>0</v>
      </c>
      <c r="AJ17" s="5">
        <f>principal[[#This Row],[massa_kt]]*principal[[#This Row],[consumo_especifico]]*principal[[#This Row],[fe_escopo_3]]*principal[[#This Row],[dec_perc]]</f>
        <v>1516.2952326574734</v>
      </c>
      <c r="AK17" s="12">
        <f>principal[[#This Row],[ESCOPO 1]]+principal[[#This Row],[ESCOPO 2]]+principal[[#This Row],[ESCOPO 3]]</f>
        <v>1516.2952326574734</v>
      </c>
      <c r="AL17" s="18">
        <f>1%*principal[[#This Row],[massa_kt]]*principal[[#This Row],[consumo_especifico]]*principal[[#This Row],[fe_escopo_1]]</f>
        <v>0</v>
      </c>
      <c r="AM17" s="18">
        <f>1%*principal[[#This Row],[massa_kt]]*principal[[#This Row],[consumo_especifico]]*principal[[#This Row],[fe_escopo_2]]</f>
        <v>0</v>
      </c>
      <c r="AN17" s="18">
        <f>1%*principal[[#This Row],[massa_kt]]*principal[[#This Row],[consumo_especifico]]*principal[[#This Row],[fe_escopo_3]]</f>
        <v>15.162952326574736</v>
      </c>
      <c r="AO17" s="18">
        <f>principal[[#This Row],[sens_esc_3]]+principal[[#This Row],[sens_esc_2]]+principal[[#This Row],[sens_esc_1]]</f>
        <v>15.162952326574736</v>
      </c>
      <c r="AP17" s="5"/>
      <c r="AQ17" s="50">
        <f>IF(principal[[#This Row],[BAU]]=1,1,"")</f>
        <v>1</v>
      </c>
      <c r="AR17" s="50" t="str" cm="1">
        <f t="array" ref="AR17">IFERROR(IF(principal[[#This Row],[tecnologia]]="BAU","",_xlfn.XLOOKUP(1,($B$18:$B$56=principal[[#This Row],[tecnologia]])*($C$18:$C$56=principal[[#This Row],[unidade]]),$D$18:$D$56,0,0)),"")</f>
        <v/>
      </c>
      <c r="AS17" s="50" t="str" cm="1">
        <f t="array" ref="AS17">IFERROR(IF(principal[[#This Row],[tecnologia]]="BAU","",_xlfn.XLOOKUP(1,($B$18:$B$56=principal[[#This Row],[tecnologia]])*($C$18:$C$56=principal[[#This Row],[unidade]]),$E$18:$E$56,0,0)),"")</f>
        <v/>
      </c>
      <c r="AT17" s="5"/>
      <c r="AU17" s="47">
        <v>17</v>
      </c>
      <c r="AV17" s="3">
        <f t="shared" si="7"/>
        <v>0</v>
      </c>
      <c r="AW17" s="3">
        <f t="shared" si="7"/>
        <v>0</v>
      </c>
      <c r="AX17" s="3">
        <f t="shared" si="7"/>
        <v>0</v>
      </c>
      <c r="AY17" s="3">
        <f t="shared" si="7"/>
        <v>0</v>
      </c>
      <c r="AZ17" s="3">
        <f t="shared" si="7"/>
        <v>0</v>
      </c>
      <c r="BA17" s="3">
        <f t="shared" si="7"/>
        <v>0</v>
      </c>
      <c r="BB17" s="3">
        <f t="shared" si="7"/>
        <v>0</v>
      </c>
      <c r="BC17" s="3">
        <f t="shared" si="7"/>
        <v>0</v>
      </c>
      <c r="BD17" s="3">
        <f t="shared" si="7"/>
        <v>0</v>
      </c>
      <c r="BE17" s="3">
        <f t="shared" si="7"/>
        <v>0</v>
      </c>
      <c r="BF17" s="3">
        <f t="shared" si="8"/>
        <v>0</v>
      </c>
      <c r="BG17" s="3">
        <f t="shared" si="8"/>
        <v>0</v>
      </c>
      <c r="BH17" s="3">
        <f t="shared" si="8"/>
        <v>0</v>
      </c>
      <c r="BI17" s="3">
        <f t="shared" si="8"/>
        <v>0</v>
      </c>
      <c r="BJ17" s="3">
        <f t="shared" si="8"/>
        <v>1</v>
      </c>
      <c r="BK17" s="3">
        <f t="shared" si="8"/>
        <v>0</v>
      </c>
      <c r="BL17" s="3">
        <f t="shared" si="8"/>
        <v>0</v>
      </c>
      <c r="BM17" s="3">
        <f t="shared" si="8"/>
        <v>0</v>
      </c>
      <c r="BN17" s="3">
        <f t="shared" si="8"/>
        <v>0</v>
      </c>
      <c r="BO17" s="3">
        <f t="shared" si="8"/>
        <v>0</v>
      </c>
      <c r="BP17" s="3">
        <f t="shared" si="9"/>
        <v>0</v>
      </c>
      <c r="BQ17" s="3">
        <f t="shared" si="9"/>
        <v>0</v>
      </c>
      <c r="BR17" s="3">
        <f t="shared" si="9"/>
        <v>0</v>
      </c>
      <c r="BS17" s="3">
        <f t="shared" si="9"/>
        <v>0</v>
      </c>
      <c r="BT17" s="3">
        <f t="shared" si="9"/>
        <v>0</v>
      </c>
      <c r="BU17" s="3">
        <f t="shared" si="9"/>
        <v>0</v>
      </c>
      <c r="BV17" s="3">
        <f t="shared" si="9"/>
        <v>0</v>
      </c>
      <c r="BW17" s="3">
        <f t="shared" si="9"/>
        <v>0</v>
      </c>
      <c r="BX17" s="3">
        <f t="shared" si="9"/>
        <v>0</v>
      </c>
      <c r="BY17" s="3">
        <f t="shared" si="9"/>
        <v>0</v>
      </c>
      <c r="BZ17" s="3">
        <f t="shared" si="10"/>
        <v>0</v>
      </c>
      <c r="CA17" s="3">
        <f t="shared" si="10"/>
        <v>0</v>
      </c>
      <c r="CB17" s="3">
        <f t="shared" si="10"/>
        <v>0</v>
      </c>
      <c r="CC17" s="3">
        <f t="shared" si="10"/>
        <v>0</v>
      </c>
      <c r="CD17" s="3">
        <f t="shared" si="10"/>
        <v>0</v>
      </c>
      <c r="CE17" s="3">
        <f t="shared" si="10"/>
        <v>0</v>
      </c>
      <c r="CF17" s="3">
        <f t="shared" si="10"/>
        <v>0</v>
      </c>
      <c r="CG17" s="3">
        <f t="shared" si="10"/>
        <v>0</v>
      </c>
      <c r="CH17" s="3">
        <f t="shared" si="10"/>
        <v>0</v>
      </c>
      <c r="CI17" s="3">
        <f t="shared" si="10"/>
        <v>0</v>
      </c>
      <c r="CJ17" s="3">
        <f t="shared" si="11"/>
        <v>0</v>
      </c>
      <c r="CK17" s="3">
        <f t="shared" si="11"/>
        <v>0</v>
      </c>
      <c r="CL17" s="3">
        <f t="shared" si="11"/>
        <v>0</v>
      </c>
      <c r="CM17" s="3">
        <f t="shared" si="11"/>
        <v>0</v>
      </c>
      <c r="CN17" s="3">
        <f t="shared" si="11"/>
        <v>0</v>
      </c>
      <c r="CO17" s="3">
        <f t="shared" si="11"/>
        <v>0</v>
      </c>
      <c r="CP17" s="3">
        <f t="shared" si="11"/>
        <v>0</v>
      </c>
      <c r="CQ17" s="3">
        <f t="shared" si="11"/>
        <v>0</v>
      </c>
      <c r="CR17" s="3">
        <f t="shared" si="11"/>
        <v>0</v>
      </c>
      <c r="CS17" s="3">
        <f t="shared" si="11"/>
        <v>0</v>
      </c>
      <c r="CT17" s="3">
        <f t="shared" si="12"/>
        <v>0</v>
      </c>
      <c r="CU17" s="3">
        <f t="shared" si="12"/>
        <v>0</v>
      </c>
      <c r="CV17" s="3">
        <f t="shared" si="12"/>
        <v>0</v>
      </c>
      <c r="CW17" s="3">
        <f t="shared" si="12"/>
        <v>0</v>
      </c>
      <c r="CX17" s="3">
        <f t="shared" si="12"/>
        <v>0</v>
      </c>
      <c r="CY17" s="3">
        <f t="shared" si="12"/>
        <v>0</v>
      </c>
      <c r="CZ17" s="3">
        <f t="shared" si="12"/>
        <v>0</v>
      </c>
      <c r="DA17" s="3">
        <f t="shared" si="12"/>
        <v>0</v>
      </c>
      <c r="DB17" s="3">
        <f t="shared" si="12"/>
        <v>0</v>
      </c>
      <c r="DC17" s="3">
        <f t="shared" si="12"/>
        <v>0</v>
      </c>
      <c r="DD17" s="3">
        <f t="shared" si="13"/>
        <v>0</v>
      </c>
      <c r="DE17" s="3">
        <f t="shared" si="13"/>
        <v>0</v>
      </c>
      <c r="DF17" s="3">
        <f t="shared" si="13"/>
        <v>0</v>
      </c>
      <c r="DG17" s="3">
        <f t="shared" si="13"/>
        <v>0</v>
      </c>
      <c r="DH17" s="3">
        <f t="shared" si="13"/>
        <v>0</v>
      </c>
      <c r="DI17" s="3">
        <f t="shared" si="13"/>
        <v>0</v>
      </c>
      <c r="DJ17" s="3">
        <f t="shared" si="13"/>
        <v>0</v>
      </c>
      <c r="DK17" s="3">
        <f t="shared" si="13"/>
        <v>0</v>
      </c>
      <c r="DL17" s="3">
        <f t="shared" si="13"/>
        <v>0</v>
      </c>
      <c r="DM17" s="3">
        <f t="shared" si="13"/>
        <v>0</v>
      </c>
    </row>
    <row r="18" spans="2:117" x14ac:dyDescent="0.35">
      <c r="B18" s="58" t="str" cm="1">
        <f t="array" aca="1" ref="B18:C23" ca="1">_xlfn.UNIQUE(_xlfn.CHOOSECOLS(_xlfn._xlws.FILTER(principal[], principal[tecnologia]&lt;&gt;"BAU"), 7, 3))</f>
        <v>BIOM</v>
      </c>
      <c r="C18" s="58" t="str">
        <f ca="1"/>
        <v>PELOT_STD</v>
      </c>
      <c r="D18" s="59">
        <v>0</v>
      </c>
      <c r="E18" s="60">
        <v>1</v>
      </c>
      <c r="I18" s="20" t="s">
        <v>9</v>
      </c>
      <c r="J18" s="20" t="s">
        <v>50</v>
      </c>
      <c r="K18" s="20" t="s">
        <v>119</v>
      </c>
      <c r="L18" s="20">
        <v>1</v>
      </c>
      <c r="M18" s="20" t="s">
        <v>51</v>
      </c>
      <c r="N18" s="5">
        <f>SUMIFS(balanco_massas[massa],balanco_massas[macroprocesso],principal[[#This Row],[macroprocesso]],balanco_massas[produto],principal[[#This Row],[proto]])</f>
        <v>3455.0843085184442</v>
      </c>
      <c r="O18" s="22" t="s">
        <v>87</v>
      </c>
      <c r="P18" s="22" t="s">
        <v>153</v>
      </c>
      <c r="Q18" s="23" t="s">
        <v>135</v>
      </c>
      <c r="R18" s="24">
        <v>3.54000175263189E-6</v>
      </c>
      <c r="S18" s="33">
        <v>1</v>
      </c>
      <c r="T18" s="34">
        <f>principal[[#This Row],[dec_perc]]*principal[[#This Row],[consumo_especifico]]</f>
        <v>3.54000175263189E-6</v>
      </c>
      <c r="U18" s="20" t="s">
        <v>31</v>
      </c>
      <c r="V18" s="20">
        <v>1</v>
      </c>
      <c r="W18" s="20"/>
      <c r="X18" s="20"/>
      <c r="Y18" s="20"/>
      <c r="Z18" s="20"/>
      <c r="AA18" s="20"/>
      <c r="AB18" s="20"/>
      <c r="AC18" s="35" cm="1">
        <f t="array" aca="1" ref="AC18" ca="1">SUMPRODUCT(OFFSET(AV18,0,0,1,ROWS(principal[dec_perc])),TRANSPOSE(principal[dec_perc]))</f>
        <v>1</v>
      </c>
      <c r="AD18" s="45">
        <f>principal[[#This Row],[fe_escopo_1]]+principal[[#This Row],[fe_escopo_2]]+principal[[#This Row],[fe_escopo_3]]</f>
        <v>1000</v>
      </c>
      <c r="AE18" s="6" cm="1">
        <f t="array" ref="AE18">_xlfn.XLOOKUP(1,(principal[[#This Row],[consumivel]]=fator_emissao[consumivel])*(fator_emissao[escopo]="SCOPE 1"),fator_emissao[fator_emissao],0,0)</f>
        <v>0</v>
      </c>
      <c r="AF18" s="6" cm="1">
        <f t="array" ref="AF18">_xlfn.XLOOKUP(1,(principal[[#This Row],[consumivel]]=fator_emissao[consumivel])*(fator_emissao[escopo]="SCOPE 2"),fator_emissao[fator_emissao],0,0)</f>
        <v>0</v>
      </c>
      <c r="AG18" s="6" cm="1">
        <f t="array" ref="AG18">_xlfn.XLOOKUP(1,(principal[[#This Row],[consumivel]]=fator_emissao[consumivel])*(fator_emissao[escopo]="SCOPE 3"),fator_emissao[fator_emissao],0,0)</f>
        <v>1000</v>
      </c>
      <c r="AH18" s="5">
        <f>principal[[#This Row],[massa_kt]]*principal[[#This Row],[consumo_especifico]]*principal[[#This Row],[fe_escopo_1]]*principal[[#This Row],[dec_perc]]</f>
        <v>0</v>
      </c>
      <c r="AI18" s="5">
        <f>principal[[#This Row],[massa_kt]]*principal[[#This Row],[consumo_especifico]]*principal[[#This Row],[fe_escopo_2]]*principal[[#This Row],[dec_perc]]</f>
        <v>0</v>
      </c>
      <c r="AJ18" s="5">
        <f>principal[[#This Row],[massa_kt]]*principal[[#This Row],[consumo_especifico]]*principal[[#This Row],[fe_escopo_3]]*principal[[#This Row],[dec_perc]]</f>
        <v>12.231004507646235</v>
      </c>
      <c r="AK18" s="12">
        <f>principal[[#This Row],[ESCOPO 1]]+principal[[#This Row],[ESCOPO 2]]+principal[[#This Row],[ESCOPO 3]]</f>
        <v>12.231004507646235</v>
      </c>
      <c r="AL18" s="18">
        <f>1%*principal[[#This Row],[massa_kt]]*principal[[#This Row],[consumo_especifico]]*principal[[#This Row],[fe_escopo_1]]</f>
        <v>0</v>
      </c>
      <c r="AM18" s="18">
        <f>1%*principal[[#This Row],[massa_kt]]*principal[[#This Row],[consumo_especifico]]*principal[[#This Row],[fe_escopo_2]]</f>
        <v>0</v>
      </c>
      <c r="AN18" s="18">
        <f>1%*principal[[#This Row],[massa_kt]]*principal[[#This Row],[consumo_especifico]]*principal[[#This Row],[fe_escopo_3]]</f>
        <v>0.12231004507646236</v>
      </c>
      <c r="AO18" s="18">
        <f>principal[[#This Row],[sens_esc_3]]+principal[[#This Row],[sens_esc_2]]+principal[[#This Row],[sens_esc_1]]</f>
        <v>0.12231004507646236</v>
      </c>
      <c r="AP18" s="5"/>
      <c r="AQ18" s="50">
        <f>IF(principal[[#This Row],[BAU]]=1,1,"")</f>
        <v>1</v>
      </c>
      <c r="AR18" s="50" t="str" cm="1">
        <f t="array" ref="AR18">IFERROR(IF(principal[[#This Row],[tecnologia]]="BAU","",_xlfn.XLOOKUP(1,($B$18:$B$56=principal[[#This Row],[tecnologia]])*($C$18:$C$56=principal[[#This Row],[unidade]]),$D$18:$D$56,0,0)),"")</f>
        <v/>
      </c>
      <c r="AS18" s="50" t="str" cm="1">
        <f t="array" ref="AS18">IFERROR(IF(principal[[#This Row],[tecnologia]]="BAU","",_xlfn.XLOOKUP(1,($B$18:$B$56=principal[[#This Row],[tecnologia]])*($C$18:$C$56=principal[[#This Row],[unidade]]),$E$18:$E$56,0,0)),"")</f>
        <v/>
      </c>
      <c r="AT18" s="5"/>
      <c r="AU18" s="46">
        <v>18</v>
      </c>
      <c r="AV18" s="3">
        <f t="shared" si="7"/>
        <v>0</v>
      </c>
      <c r="AW18" s="3">
        <f t="shared" si="7"/>
        <v>0</v>
      </c>
      <c r="AX18" s="3">
        <f t="shared" si="7"/>
        <v>0</v>
      </c>
      <c r="AY18" s="3">
        <f t="shared" si="7"/>
        <v>0</v>
      </c>
      <c r="AZ18" s="3">
        <f t="shared" si="7"/>
        <v>0</v>
      </c>
      <c r="BA18" s="3">
        <f t="shared" si="7"/>
        <v>0</v>
      </c>
      <c r="BB18" s="3">
        <f t="shared" si="7"/>
        <v>0</v>
      </c>
      <c r="BC18" s="3">
        <f t="shared" si="7"/>
        <v>0</v>
      </c>
      <c r="BD18" s="3">
        <f t="shared" si="7"/>
        <v>0</v>
      </c>
      <c r="BE18" s="3">
        <f t="shared" si="7"/>
        <v>0</v>
      </c>
      <c r="BF18" s="3">
        <f t="shared" si="8"/>
        <v>0</v>
      </c>
      <c r="BG18" s="3">
        <f t="shared" si="8"/>
        <v>0</v>
      </c>
      <c r="BH18" s="3">
        <f t="shared" si="8"/>
        <v>0</v>
      </c>
      <c r="BI18" s="3">
        <f t="shared" si="8"/>
        <v>0</v>
      </c>
      <c r="BJ18" s="3">
        <f t="shared" si="8"/>
        <v>0</v>
      </c>
      <c r="BK18" s="3">
        <f t="shared" si="8"/>
        <v>1</v>
      </c>
      <c r="BL18" s="3">
        <f t="shared" si="8"/>
        <v>0</v>
      </c>
      <c r="BM18" s="3">
        <f t="shared" si="8"/>
        <v>0</v>
      </c>
      <c r="BN18" s="3">
        <f t="shared" si="8"/>
        <v>0</v>
      </c>
      <c r="BO18" s="3">
        <f t="shared" si="8"/>
        <v>0</v>
      </c>
      <c r="BP18" s="3">
        <f t="shared" si="9"/>
        <v>0</v>
      </c>
      <c r="BQ18" s="3">
        <f t="shared" si="9"/>
        <v>0</v>
      </c>
      <c r="BR18" s="3">
        <f t="shared" si="9"/>
        <v>0</v>
      </c>
      <c r="BS18" s="3">
        <f t="shared" si="9"/>
        <v>0</v>
      </c>
      <c r="BT18" s="3">
        <f t="shared" si="9"/>
        <v>0</v>
      </c>
      <c r="BU18" s="3">
        <f t="shared" si="9"/>
        <v>0</v>
      </c>
      <c r="BV18" s="3">
        <f t="shared" si="9"/>
        <v>0</v>
      </c>
      <c r="BW18" s="3">
        <f t="shared" si="9"/>
        <v>0</v>
      </c>
      <c r="BX18" s="3">
        <f t="shared" si="9"/>
        <v>0</v>
      </c>
      <c r="BY18" s="3">
        <f t="shared" si="9"/>
        <v>0</v>
      </c>
      <c r="BZ18" s="3">
        <f t="shared" si="10"/>
        <v>0</v>
      </c>
      <c r="CA18" s="3">
        <f t="shared" si="10"/>
        <v>0</v>
      </c>
      <c r="CB18" s="3">
        <f t="shared" si="10"/>
        <v>0</v>
      </c>
      <c r="CC18" s="3">
        <f t="shared" si="10"/>
        <v>0</v>
      </c>
      <c r="CD18" s="3">
        <f t="shared" si="10"/>
        <v>0</v>
      </c>
      <c r="CE18" s="3">
        <f t="shared" si="10"/>
        <v>0</v>
      </c>
      <c r="CF18" s="3">
        <f t="shared" si="10"/>
        <v>0</v>
      </c>
      <c r="CG18" s="3">
        <f t="shared" si="10"/>
        <v>0</v>
      </c>
      <c r="CH18" s="3">
        <f t="shared" si="10"/>
        <v>0</v>
      </c>
      <c r="CI18" s="3">
        <f t="shared" si="10"/>
        <v>0</v>
      </c>
      <c r="CJ18" s="3">
        <f t="shared" si="11"/>
        <v>0</v>
      </c>
      <c r="CK18" s="3">
        <f t="shared" si="11"/>
        <v>0</v>
      </c>
      <c r="CL18" s="3">
        <f t="shared" si="11"/>
        <v>0</v>
      </c>
      <c r="CM18" s="3">
        <f t="shared" si="11"/>
        <v>0</v>
      </c>
      <c r="CN18" s="3">
        <f t="shared" si="11"/>
        <v>0</v>
      </c>
      <c r="CO18" s="3">
        <f t="shared" si="11"/>
        <v>0</v>
      </c>
      <c r="CP18" s="3">
        <f t="shared" si="11"/>
        <v>0</v>
      </c>
      <c r="CQ18" s="3">
        <f t="shared" si="11"/>
        <v>0</v>
      </c>
      <c r="CR18" s="3">
        <f t="shared" si="11"/>
        <v>0</v>
      </c>
      <c r="CS18" s="3">
        <f t="shared" si="11"/>
        <v>0</v>
      </c>
      <c r="CT18" s="3">
        <f t="shared" si="12"/>
        <v>0</v>
      </c>
      <c r="CU18" s="3">
        <f t="shared" si="12"/>
        <v>0</v>
      </c>
      <c r="CV18" s="3">
        <f t="shared" si="12"/>
        <v>0</v>
      </c>
      <c r="CW18" s="3">
        <f t="shared" si="12"/>
        <v>0</v>
      </c>
      <c r="CX18" s="3">
        <f t="shared" si="12"/>
        <v>0</v>
      </c>
      <c r="CY18" s="3">
        <f t="shared" si="12"/>
        <v>0</v>
      </c>
      <c r="CZ18" s="3">
        <f t="shared" si="12"/>
        <v>0</v>
      </c>
      <c r="DA18" s="3">
        <f t="shared" si="12"/>
        <v>0</v>
      </c>
      <c r="DB18" s="3">
        <f t="shared" si="12"/>
        <v>0</v>
      </c>
      <c r="DC18" s="3">
        <f t="shared" si="12"/>
        <v>0</v>
      </c>
      <c r="DD18" s="3">
        <f t="shared" si="13"/>
        <v>0</v>
      </c>
      <c r="DE18" s="3">
        <f t="shared" si="13"/>
        <v>0</v>
      </c>
      <c r="DF18" s="3">
        <f t="shared" si="13"/>
        <v>0</v>
      </c>
      <c r="DG18" s="3">
        <f t="shared" si="13"/>
        <v>0</v>
      </c>
      <c r="DH18" s="3">
        <f t="shared" si="13"/>
        <v>0</v>
      </c>
      <c r="DI18" s="3">
        <f t="shared" si="13"/>
        <v>0</v>
      </c>
      <c r="DJ18" s="3">
        <f t="shared" si="13"/>
        <v>0</v>
      </c>
      <c r="DK18" s="3">
        <f t="shared" si="13"/>
        <v>0</v>
      </c>
      <c r="DL18" s="3">
        <f t="shared" si="13"/>
        <v>0</v>
      </c>
      <c r="DM18" s="3">
        <f t="shared" si="13"/>
        <v>0</v>
      </c>
    </row>
    <row r="19" spans="2:117" x14ac:dyDescent="0.35">
      <c r="B19" s="58" t="str">
        <f ca="1"/>
        <v>GAS</v>
      </c>
      <c r="C19" s="58" t="str">
        <f ca="1"/>
        <v>PELOT_STD</v>
      </c>
      <c r="D19" s="59">
        <v>0</v>
      </c>
      <c r="E19" s="60">
        <v>1</v>
      </c>
      <c r="F19" s="4"/>
      <c r="G19" s="4"/>
      <c r="I19" s="20" t="s">
        <v>9</v>
      </c>
      <c r="J19" s="20" t="s">
        <v>66</v>
      </c>
      <c r="K19" s="20" t="s">
        <v>121</v>
      </c>
      <c r="L19" s="20">
        <v>2</v>
      </c>
      <c r="M19" s="20" t="s">
        <v>49</v>
      </c>
      <c r="N19" s="5">
        <f>SUMIFS(balanco_massas[massa],balanco_massas[macroprocesso],principal[[#This Row],[macroprocesso]],balanco_massas[produto],principal[[#This Row],[proto]])</f>
        <v>3455.0843085184442</v>
      </c>
      <c r="O19" s="22" t="s">
        <v>87</v>
      </c>
      <c r="P19" s="22" t="s">
        <v>154</v>
      </c>
      <c r="Q19" s="23" t="s">
        <v>30</v>
      </c>
      <c r="R19" s="24">
        <v>1.19765728054384E-5</v>
      </c>
      <c r="S19" s="33">
        <v>1</v>
      </c>
      <c r="T19" s="34">
        <f>principal[[#This Row],[dec_perc]]*principal[[#This Row],[consumo_especifico]]</f>
        <v>1.19765728054384E-5</v>
      </c>
      <c r="U19" s="20" t="s">
        <v>31</v>
      </c>
      <c r="V19" s="20">
        <v>1</v>
      </c>
      <c r="W19" s="20"/>
      <c r="X19" s="20"/>
      <c r="Y19" s="20"/>
      <c r="Z19" s="20"/>
      <c r="AA19" s="20"/>
      <c r="AB19" s="20"/>
      <c r="AC19" s="35" cm="1">
        <f t="array" aca="1" ref="AC19" ca="1">SUMPRODUCT(OFFSET(AV19,0,0,1,ROWS(principal[dec_perc])),TRANSPOSE(principal[dec_perc]))</f>
        <v>1</v>
      </c>
      <c r="AD19" s="45">
        <f>principal[[#This Row],[fe_escopo_1]]+principal[[#This Row],[fe_escopo_2]]+principal[[#This Row],[fe_escopo_3]]</f>
        <v>1000</v>
      </c>
      <c r="AE19" s="6" cm="1">
        <f t="array" ref="AE19">_xlfn.XLOOKUP(1,(principal[[#This Row],[consumivel]]=fator_emissao[consumivel])*(fator_emissao[escopo]="SCOPE 1"),fator_emissao[fator_emissao],0,0)</f>
        <v>0</v>
      </c>
      <c r="AF19" s="6" cm="1">
        <f t="array" ref="AF19">_xlfn.XLOOKUP(1,(principal[[#This Row],[consumivel]]=fator_emissao[consumivel])*(fator_emissao[escopo]="SCOPE 2"),fator_emissao[fator_emissao],0,0)</f>
        <v>0</v>
      </c>
      <c r="AG19" s="6" cm="1">
        <f t="array" ref="AG19">_xlfn.XLOOKUP(1,(principal[[#This Row],[consumivel]]=fator_emissao[consumivel])*(fator_emissao[escopo]="SCOPE 3"),fator_emissao[fator_emissao],0,0)</f>
        <v>1000</v>
      </c>
      <c r="AH19" s="5">
        <f>principal[[#This Row],[massa_kt]]*principal[[#This Row],[consumo_especifico]]*principal[[#This Row],[fe_escopo_1]]*principal[[#This Row],[dec_perc]]</f>
        <v>0</v>
      </c>
      <c r="AI19" s="5">
        <f>principal[[#This Row],[massa_kt]]*principal[[#This Row],[consumo_especifico]]*principal[[#This Row],[fe_escopo_2]]*principal[[#This Row],[dec_perc]]</f>
        <v>0</v>
      </c>
      <c r="AJ19" s="5">
        <f>principal[[#This Row],[massa_kt]]*principal[[#This Row],[consumo_especifico]]*principal[[#This Row],[fe_escopo_3]]*principal[[#This Row],[dec_perc]]</f>
        <v>41.380068769898934</v>
      </c>
      <c r="AK19" s="12">
        <f>principal[[#This Row],[ESCOPO 1]]+principal[[#This Row],[ESCOPO 2]]+principal[[#This Row],[ESCOPO 3]]</f>
        <v>41.380068769898934</v>
      </c>
      <c r="AL19" s="18">
        <f>1%*principal[[#This Row],[massa_kt]]*principal[[#This Row],[consumo_especifico]]*principal[[#This Row],[fe_escopo_1]]</f>
        <v>0</v>
      </c>
      <c r="AM19" s="18">
        <f>1%*principal[[#This Row],[massa_kt]]*principal[[#This Row],[consumo_especifico]]*principal[[#This Row],[fe_escopo_2]]</f>
        <v>0</v>
      </c>
      <c r="AN19" s="18">
        <f>1%*principal[[#This Row],[massa_kt]]*principal[[#This Row],[consumo_especifico]]*principal[[#This Row],[fe_escopo_3]]</f>
        <v>0.41380068769898942</v>
      </c>
      <c r="AO19" s="18">
        <f>principal[[#This Row],[sens_esc_3]]+principal[[#This Row],[sens_esc_2]]+principal[[#This Row],[sens_esc_1]]</f>
        <v>0.41380068769898942</v>
      </c>
      <c r="AP19" s="5"/>
      <c r="AQ19" s="50">
        <f>IF(principal[[#This Row],[BAU]]=1,1,"")</f>
        <v>1</v>
      </c>
      <c r="AR19" s="50" t="str" cm="1">
        <f t="array" ref="AR19">IFERROR(IF(principal[[#This Row],[tecnologia]]="BAU","",_xlfn.XLOOKUP(1,($B$18:$B$56=principal[[#This Row],[tecnologia]])*($C$18:$C$56=principal[[#This Row],[unidade]]),$D$18:$D$56,0,0)),"")</f>
        <v/>
      </c>
      <c r="AS19" s="50" t="str" cm="1">
        <f t="array" ref="AS19">IFERROR(IF(principal[[#This Row],[tecnologia]]="BAU","",_xlfn.XLOOKUP(1,($B$18:$B$56=principal[[#This Row],[tecnologia]])*($C$18:$C$56=principal[[#This Row],[unidade]]),$E$18:$E$56,0,0)),"")</f>
        <v/>
      </c>
      <c r="AT19" s="5"/>
      <c r="AU19" s="46">
        <v>19</v>
      </c>
      <c r="AV19" s="3">
        <f t="shared" si="7"/>
        <v>0</v>
      </c>
      <c r="AW19" s="3">
        <f t="shared" si="7"/>
        <v>0</v>
      </c>
      <c r="AX19" s="3">
        <f t="shared" si="7"/>
        <v>0</v>
      </c>
      <c r="AY19" s="3">
        <f t="shared" si="7"/>
        <v>0</v>
      </c>
      <c r="AZ19" s="3">
        <f t="shared" si="7"/>
        <v>0</v>
      </c>
      <c r="BA19" s="3">
        <f t="shared" si="7"/>
        <v>0</v>
      </c>
      <c r="BB19" s="3">
        <f t="shared" si="7"/>
        <v>0</v>
      </c>
      <c r="BC19" s="3">
        <f t="shared" si="7"/>
        <v>0</v>
      </c>
      <c r="BD19" s="3">
        <f t="shared" si="7"/>
        <v>0</v>
      </c>
      <c r="BE19" s="3">
        <f t="shared" si="7"/>
        <v>0</v>
      </c>
      <c r="BF19" s="3">
        <f t="shared" si="8"/>
        <v>0</v>
      </c>
      <c r="BG19" s="3">
        <f t="shared" si="8"/>
        <v>0</v>
      </c>
      <c r="BH19" s="3">
        <f t="shared" si="8"/>
        <v>0</v>
      </c>
      <c r="BI19" s="3">
        <f t="shared" si="8"/>
        <v>0</v>
      </c>
      <c r="BJ19" s="3">
        <f t="shared" si="8"/>
        <v>0</v>
      </c>
      <c r="BK19" s="3">
        <f t="shared" si="8"/>
        <v>0</v>
      </c>
      <c r="BL19" s="3">
        <f t="shared" si="8"/>
        <v>1</v>
      </c>
      <c r="BM19" s="3">
        <f t="shared" si="8"/>
        <v>0</v>
      </c>
      <c r="BN19" s="3">
        <f t="shared" si="8"/>
        <v>0</v>
      </c>
      <c r="BO19" s="3">
        <f t="shared" si="8"/>
        <v>0</v>
      </c>
      <c r="BP19" s="3">
        <f t="shared" si="9"/>
        <v>0</v>
      </c>
      <c r="BQ19" s="3">
        <f t="shared" si="9"/>
        <v>0</v>
      </c>
      <c r="BR19" s="3">
        <f t="shared" si="9"/>
        <v>0</v>
      </c>
      <c r="BS19" s="3">
        <f t="shared" si="9"/>
        <v>0</v>
      </c>
      <c r="BT19" s="3">
        <f t="shared" si="9"/>
        <v>0</v>
      </c>
      <c r="BU19" s="3">
        <f t="shared" si="9"/>
        <v>0</v>
      </c>
      <c r="BV19" s="3">
        <f t="shared" si="9"/>
        <v>0</v>
      </c>
      <c r="BW19" s="3">
        <f t="shared" si="9"/>
        <v>0</v>
      </c>
      <c r="BX19" s="3">
        <f t="shared" si="9"/>
        <v>0</v>
      </c>
      <c r="BY19" s="3">
        <f t="shared" si="9"/>
        <v>0</v>
      </c>
      <c r="BZ19" s="3">
        <f t="shared" si="10"/>
        <v>0</v>
      </c>
      <c r="CA19" s="3">
        <f t="shared" si="10"/>
        <v>0</v>
      </c>
      <c r="CB19" s="3">
        <f t="shared" si="10"/>
        <v>0</v>
      </c>
      <c r="CC19" s="3">
        <f t="shared" si="10"/>
        <v>0</v>
      </c>
      <c r="CD19" s="3">
        <f t="shared" si="10"/>
        <v>0</v>
      </c>
      <c r="CE19" s="3">
        <f t="shared" si="10"/>
        <v>0</v>
      </c>
      <c r="CF19" s="3">
        <f t="shared" si="10"/>
        <v>0</v>
      </c>
      <c r="CG19" s="3">
        <f t="shared" si="10"/>
        <v>0</v>
      </c>
      <c r="CH19" s="3">
        <f t="shared" si="10"/>
        <v>0</v>
      </c>
      <c r="CI19" s="3">
        <f t="shared" si="10"/>
        <v>0</v>
      </c>
      <c r="CJ19" s="3">
        <f t="shared" si="11"/>
        <v>0</v>
      </c>
      <c r="CK19" s="3">
        <f t="shared" si="11"/>
        <v>0</v>
      </c>
      <c r="CL19" s="3">
        <f t="shared" si="11"/>
        <v>0</v>
      </c>
      <c r="CM19" s="3">
        <f t="shared" si="11"/>
        <v>0</v>
      </c>
      <c r="CN19" s="3">
        <f t="shared" si="11"/>
        <v>0</v>
      </c>
      <c r="CO19" s="3">
        <f t="shared" si="11"/>
        <v>0</v>
      </c>
      <c r="CP19" s="3">
        <f t="shared" si="11"/>
        <v>0</v>
      </c>
      <c r="CQ19" s="3">
        <f t="shared" si="11"/>
        <v>0</v>
      </c>
      <c r="CR19" s="3">
        <f t="shared" si="11"/>
        <v>0</v>
      </c>
      <c r="CS19" s="3">
        <f t="shared" si="11"/>
        <v>0</v>
      </c>
      <c r="CT19" s="3">
        <f t="shared" si="12"/>
        <v>0</v>
      </c>
      <c r="CU19" s="3">
        <f t="shared" si="12"/>
        <v>0</v>
      </c>
      <c r="CV19" s="3">
        <f t="shared" si="12"/>
        <v>0</v>
      </c>
      <c r="CW19" s="3">
        <f t="shared" si="12"/>
        <v>0</v>
      </c>
      <c r="CX19" s="3">
        <f t="shared" si="12"/>
        <v>0</v>
      </c>
      <c r="CY19" s="3">
        <f t="shared" si="12"/>
        <v>0</v>
      </c>
      <c r="CZ19" s="3">
        <f t="shared" si="12"/>
        <v>0</v>
      </c>
      <c r="DA19" s="3">
        <f t="shared" si="12"/>
        <v>0</v>
      </c>
      <c r="DB19" s="3">
        <f t="shared" si="12"/>
        <v>0</v>
      </c>
      <c r="DC19" s="3">
        <f t="shared" si="12"/>
        <v>0</v>
      </c>
      <c r="DD19" s="3">
        <f t="shared" si="13"/>
        <v>0</v>
      </c>
      <c r="DE19" s="3">
        <f t="shared" si="13"/>
        <v>0</v>
      </c>
      <c r="DF19" s="3">
        <f t="shared" si="13"/>
        <v>0</v>
      </c>
      <c r="DG19" s="3">
        <f t="shared" si="13"/>
        <v>0</v>
      </c>
      <c r="DH19" s="3">
        <f t="shared" si="13"/>
        <v>0</v>
      </c>
      <c r="DI19" s="3">
        <f t="shared" si="13"/>
        <v>0</v>
      </c>
      <c r="DJ19" s="3">
        <f t="shared" si="13"/>
        <v>0</v>
      </c>
      <c r="DK19" s="3">
        <f t="shared" si="13"/>
        <v>0</v>
      </c>
      <c r="DL19" s="3">
        <f t="shared" si="13"/>
        <v>0</v>
      </c>
      <c r="DM19" s="3">
        <f t="shared" si="13"/>
        <v>0</v>
      </c>
    </row>
    <row r="20" spans="2:117" x14ac:dyDescent="0.35">
      <c r="B20" s="58" t="str">
        <f ca="1"/>
        <v>B30</v>
      </c>
      <c r="C20" s="58" t="str">
        <f ca="1"/>
        <v>MINA_STD</v>
      </c>
      <c r="D20" s="59">
        <v>0</v>
      </c>
      <c r="E20" s="60">
        <v>1</v>
      </c>
      <c r="I20" s="20" t="s">
        <v>9</v>
      </c>
      <c r="J20" s="20" t="s">
        <v>66</v>
      </c>
      <c r="K20" s="20" t="s">
        <v>121</v>
      </c>
      <c r="L20" s="20">
        <v>2</v>
      </c>
      <c r="M20" s="20" t="s">
        <v>49</v>
      </c>
      <c r="N20" s="5">
        <f>SUMIFS(balanco_massas[massa],balanco_massas[macroprocesso],principal[[#This Row],[macroprocesso]],balanco_massas[produto],principal[[#This Row],[proto]])</f>
        <v>3455.0843085184442</v>
      </c>
      <c r="O20" s="22" t="s">
        <v>87</v>
      </c>
      <c r="P20" s="22" t="s">
        <v>147</v>
      </c>
      <c r="Q20" s="23" t="s">
        <v>14</v>
      </c>
      <c r="R20" s="24">
        <v>4.04918932758683E-3</v>
      </c>
      <c r="S20" s="33">
        <v>1</v>
      </c>
      <c r="T20" s="34">
        <f>principal[[#This Row],[dec_perc]]*principal[[#This Row],[consumo_especifico]]</f>
        <v>4.04918932758683E-3</v>
      </c>
      <c r="U20" s="20" t="s">
        <v>15</v>
      </c>
      <c r="V20" s="20">
        <v>1</v>
      </c>
      <c r="W20" s="20"/>
      <c r="X20" s="20"/>
      <c r="Y20" s="20"/>
      <c r="Z20" s="20"/>
      <c r="AA20" s="20"/>
      <c r="AB20" s="20"/>
      <c r="AC20" s="35" cm="1">
        <f t="array" aca="1" ref="AC20" ca="1">SUMPRODUCT(OFFSET(AV20,0,0,1,ROWS(principal[dec_perc])),TRANSPOSE(principal[dec_perc]))</f>
        <v>1</v>
      </c>
      <c r="AD20" s="45">
        <f>principal[[#This Row],[fe_escopo_1]]+principal[[#This Row],[fe_escopo_2]]+principal[[#This Row],[fe_escopo_3]]</f>
        <v>67.78</v>
      </c>
      <c r="AE20" s="6" cm="1">
        <f t="array" ref="AE20">_xlfn.XLOOKUP(1,(principal[[#This Row],[consumivel]]=fator_emissao[consumivel])*(fator_emissao[escopo]="SCOPE 1"),fator_emissao[fator_emissao],0,0)</f>
        <v>0</v>
      </c>
      <c r="AF20" s="6" cm="1">
        <f t="array" ref="AF20">_xlfn.XLOOKUP(1,(principal[[#This Row],[consumivel]]=fator_emissao[consumivel])*(fator_emissao[escopo]="SCOPE 2"),fator_emissao[fator_emissao],0,0)</f>
        <v>0</v>
      </c>
      <c r="AG20" s="6" cm="1">
        <f t="array" ref="AG20">_xlfn.XLOOKUP(1,(principal[[#This Row],[consumivel]]=fator_emissao[consumivel])*(fator_emissao[escopo]="SCOPE 3"),fator_emissao[fator_emissao],0,0)</f>
        <v>67.78</v>
      </c>
      <c r="AH20" s="5">
        <f>principal[[#This Row],[massa_kt]]*principal[[#This Row],[consumo_especifico]]*principal[[#This Row],[fe_escopo_1]]*principal[[#This Row],[dec_perc]]</f>
        <v>0</v>
      </c>
      <c r="AI20" s="5">
        <f>principal[[#This Row],[massa_kt]]*principal[[#This Row],[consumo_especifico]]*principal[[#This Row],[fe_escopo_2]]*principal[[#This Row],[dec_perc]]</f>
        <v>0</v>
      </c>
      <c r="AJ20" s="5">
        <f>principal[[#This Row],[massa_kt]]*principal[[#This Row],[consumo_especifico]]*principal[[#This Row],[fe_escopo_3]]*principal[[#This Row],[dec_perc]]</f>
        <v>948.26189062990886</v>
      </c>
      <c r="AK20" s="12">
        <f>principal[[#This Row],[ESCOPO 1]]+principal[[#This Row],[ESCOPO 2]]+principal[[#This Row],[ESCOPO 3]]</f>
        <v>948.26189062990886</v>
      </c>
      <c r="AL20" s="18">
        <f>1%*principal[[#This Row],[massa_kt]]*principal[[#This Row],[consumo_especifico]]*principal[[#This Row],[fe_escopo_1]]</f>
        <v>0</v>
      </c>
      <c r="AM20" s="18">
        <f>1%*principal[[#This Row],[massa_kt]]*principal[[#This Row],[consumo_especifico]]*principal[[#This Row],[fe_escopo_2]]</f>
        <v>0</v>
      </c>
      <c r="AN20" s="18">
        <f>1%*principal[[#This Row],[massa_kt]]*principal[[#This Row],[consumo_especifico]]*principal[[#This Row],[fe_escopo_3]]</f>
        <v>9.4826189062990895</v>
      </c>
      <c r="AO20" s="18">
        <f>principal[[#This Row],[sens_esc_3]]+principal[[#This Row],[sens_esc_2]]+principal[[#This Row],[sens_esc_1]]</f>
        <v>9.4826189062990895</v>
      </c>
      <c r="AP20" s="5"/>
      <c r="AQ20" s="50">
        <f>IF(principal[[#This Row],[BAU]]=1,1,"")</f>
        <v>1</v>
      </c>
      <c r="AR20" s="50" t="str" cm="1">
        <f t="array" ref="AR20">IFERROR(IF(principal[[#This Row],[tecnologia]]="BAU","",_xlfn.XLOOKUP(1,($B$18:$B$56=principal[[#This Row],[tecnologia]])*($C$18:$C$56=principal[[#This Row],[unidade]]),$D$18:$D$56,0,0)),"")</f>
        <v/>
      </c>
      <c r="AS20" s="50" t="str" cm="1">
        <f t="array" ref="AS20">IFERROR(IF(principal[[#This Row],[tecnologia]]="BAU","",_xlfn.XLOOKUP(1,($B$18:$B$56=principal[[#This Row],[tecnologia]])*($C$18:$C$56=principal[[#This Row],[unidade]]),$E$18:$E$56,0,0)),"")</f>
        <v/>
      </c>
      <c r="AT20" s="5"/>
      <c r="AU20" s="47">
        <v>20</v>
      </c>
      <c r="AV20" s="3">
        <f t="shared" si="7"/>
        <v>0</v>
      </c>
      <c r="AW20" s="3">
        <f t="shared" si="7"/>
        <v>0</v>
      </c>
      <c r="AX20" s="3">
        <f t="shared" si="7"/>
        <v>0</v>
      </c>
      <c r="AY20" s="3">
        <f t="shared" si="7"/>
        <v>0</v>
      </c>
      <c r="AZ20" s="3">
        <f t="shared" si="7"/>
        <v>0</v>
      </c>
      <c r="BA20" s="3">
        <f t="shared" si="7"/>
        <v>0</v>
      </c>
      <c r="BB20" s="3">
        <f t="shared" si="7"/>
        <v>0</v>
      </c>
      <c r="BC20" s="3">
        <f t="shared" si="7"/>
        <v>0</v>
      </c>
      <c r="BD20" s="3">
        <f t="shared" si="7"/>
        <v>0</v>
      </c>
      <c r="BE20" s="3">
        <f t="shared" si="7"/>
        <v>0</v>
      </c>
      <c r="BF20" s="3">
        <f t="shared" si="8"/>
        <v>0</v>
      </c>
      <c r="BG20" s="3">
        <f t="shared" si="8"/>
        <v>0</v>
      </c>
      <c r="BH20" s="3">
        <f t="shared" si="8"/>
        <v>0</v>
      </c>
      <c r="BI20" s="3">
        <f t="shared" si="8"/>
        <v>0</v>
      </c>
      <c r="BJ20" s="3">
        <f t="shared" si="8"/>
        <v>0</v>
      </c>
      <c r="BK20" s="3">
        <f t="shared" si="8"/>
        <v>0</v>
      </c>
      <c r="BL20" s="3">
        <f t="shared" si="8"/>
        <v>0</v>
      </c>
      <c r="BM20" s="3">
        <f t="shared" si="8"/>
        <v>1</v>
      </c>
      <c r="BN20" s="3">
        <f t="shared" si="8"/>
        <v>0</v>
      </c>
      <c r="BO20" s="3">
        <f t="shared" si="8"/>
        <v>0</v>
      </c>
      <c r="BP20" s="3">
        <f t="shared" si="9"/>
        <v>0</v>
      </c>
      <c r="BQ20" s="3">
        <f t="shared" si="9"/>
        <v>0</v>
      </c>
      <c r="BR20" s="3">
        <f t="shared" si="9"/>
        <v>0</v>
      </c>
      <c r="BS20" s="3">
        <f t="shared" si="9"/>
        <v>0</v>
      </c>
      <c r="BT20" s="3">
        <f t="shared" si="9"/>
        <v>0</v>
      </c>
      <c r="BU20" s="3">
        <f t="shared" si="9"/>
        <v>0</v>
      </c>
      <c r="BV20" s="3">
        <f t="shared" si="9"/>
        <v>0</v>
      </c>
      <c r="BW20" s="3">
        <f t="shared" si="9"/>
        <v>0</v>
      </c>
      <c r="BX20" s="3">
        <f t="shared" si="9"/>
        <v>0</v>
      </c>
      <c r="BY20" s="3">
        <f t="shared" si="9"/>
        <v>0</v>
      </c>
      <c r="BZ20" s="3">
        <f t="shared" si="10"/>
        <v>0</v>
      </c>
      <c r="CA20" s="3">
        <f t="shared" si="10"/>
        <v>0</v>
      </c>
      <c r="CB20" s="3">
        <f t="shared" si="10"/>
        <v>0</v>
      </c>
      <c r="CC20" s="3">
        <f t="shared" si="10"/>
        <v>0</v>
      </c>
      <c r="CD20" s="3">
        <f t="shared" si="10"/>
        <v>0</v>
      </c>
      <c r="CE20" s="3">
        <f t="shared" si="10"/>
        <v>0</v>
      </c>
      <c r="CF20" s="3">
        <f t="shared" si="10"/>
        <v>0</v>
      </c>
      <c r="CG20" s="3">
        <f t="shared" si="10"/>
        <v>0</v>
      </c>
      <c r="CH20" s="3">
        <f t="shared" si="10"/>
        <v>0</v>
      </c>
      <c r="CI20" s="3">
        <f t="shared" si="10"/>
        <v>0</v>
      </c>
      <c r="CJ20" s="3">
        <f t="shared" si="11"/>
        <v>0</v>
      </c>
      <c r="CK20" s="3">
        <f t="shared" si="11"/>
        <v>0</v>
      </c>
      <c r="CL20" s="3">
        <f t="shared" si="11"/>
        <v>0</v>
      </c>
      <c r="CM20" s="3">
        <f t="shared" si="11"/>
        <v>0</v>
      </c>
      <c r="CN20" s="3">
        <f t="shared" si="11"/>
        <v>0</v>
      </c>
      <c r="CO20" s="3">
        <f t="shared" si="11"/>
        <v>0</v>
      </c>
      <c r="CP20" s="3">
        <f t="shared" si="11"/>
        <v>0</v>
      </c>
      <c r="CQ20" s="3">
        <f t="shared" si="11"/>
        <v>0</v>
      </c>
      <c r="CR20" s="3">
        <f t="shared" si="11"/>
        <v>0</v>
      </c>
      <c r="CS20" s="3">
        <f t="shared" si="11"/>
        <v>0</v>
      </c>
      <c r="CT20" s="3">
        <f t="shared" si="12"/>
        <v>0</v>
      </c>
      <c r="CU20" s="3">
        <f t="shared" si="12"/>
        <v>0</v>
      </c>
      <c r="CV20" s="3">
        <f t="shared" si="12"/>
        <v>0</v>
      </c>
      <c r="CW20" s="3">
        <f t="shared" si="12"/>
        <v>0</v>
      </c>
      <c r="CX20" s="3">
        <f t="shared" si="12"/>
        <v>0</v>
      </c>
      <c r="CY20" s="3">
        <f t="shared" si="12"/>
        <v>0</v>
      </c>
      <c r="CZ20" s="3">
        <f t="shared" si="12"/>
        <v>0</v>
      </c>
      <c r="DA20" s="3">
        <f t="shared" si="12"/>
        <v>0</v>
      </c>
      <c r="DB20" s="3">
        <f t="shared" si="12"/>
        <v>0</v>
      </c>
      <c r="DC20" s="3">
        <f t="shared" si="12"/>
        <v>0</v>
      </c>
      <c r="DD20" s="3">
        <f t="shared" si="13"/>
        <v>0</v>
      </c>
      <c r="DE20" s="3">
        <f t="shared" si="13"/>
        <v>0</v>
      </c>
      <c r="DF20" s="3">
        <f t="shared" si="13"/>
        <v>0</v>
      </c>
      <c r="DG20" s="3">
        <f t="shared" si="13"/>
        <v>0</v>
      </c>
      <c r="DH20" s="3">
        <f t="shared" si="13"/>
        <v>0</v>
      </c>
      <c r="DI20" s="3">
        <f t="shared" si="13"/>
        <v>0</v>
      </c>
      <c r="DJ20" s="3">
        <f t="shared" si="13"/>
        <v>0</v>
      </c>
      <c r="DK20" s="3">
        <f t="shared" si="13"/>
        <v>0</v>
      </c>
      <c r="DL20" s="3">
        <f t="shared" si="13"/>
        <v>0</v>
      </c>
      <c r="DM20" s="3">
        <f t="shared" si="13"/>
        <v>0</v>
      </c>
    </row>
    <row r="21" spans="2:117" x14ac:dyDescent="0.35">
      <c r="B21" s="58" t="str">
        <f ca="1"/>
        <v>B30</v>
      </c>
      <c r="C21" s="58" t="str">
        <f ca="1"/>
        <v>FER_STD</v>
      </c>
      <c r="D21" s="59">
        <v>0</v>
      </c>
      <c r="E21" s="60">
        <v>1</v>
      </c>
      <c r="I21" s="20" t="s">
        <v>9</v>
      </c>
      <c r="J21" s="20" t="s">
        <v>66</v>
      </c>
      <c r="K21" s="20" t="s">
        <v>121</v>
      </c>
      <c r="L21" s="20">
        <v>2</v>
      </c>
      <c r="M21" s="20" t="s">
        <v>49</v>
      </c>
      <c r="N21" s="5">
        <f>SUMIFS(balanco_massas[massa],balanco_massas[macroprocesso],principal[[#This Row],[macroprocesso]],balanco_massas[produto],principal[[#This Row],[proto]])</f>
        <v>3455.0843085184442</v>
      </c>
      <c r="O21" s="22" t="s">
        <v>87</v>
      </c>
      <c r="P21" s="22" t="s">
        <v>153</v>
      </c>
      <c r="Q21" s="23" t="s">
        <v>135</v>
      </c>
      <c r="R21" s="24">
        <v>1.0516433226487901E-4</v>
      </c>
      <c r="S21" s="33">
        <v>1</v>
      </c>
      <c r="T21" s="34">
        <f>principal[[#This Row],[dec_perc]]*principal[[#This Row],[consumo_especifico]]</f>
        <v>1.0516433226487901E-4</v>
      </c>
      <c r="U21" s="20" t="s">
        <v>31</v>
      </c>
      <c r="V21" s="20">
        <v>1</v>
      </c>
      <c r="W21" s="20"/>
      <c r="X21" s="20"/>
      <c r="Y21" s="20"/>
      <c r="Z21" s="20"/>
      <c r="AA21" s="20"/>
      <c r="AB21" s="20"/>
      <c r="AC21" s="35" cm="1">
        <f t="array" aca="1" ref="AC21" ca="1">SUMPRODUCT(OFFSET(AV21,0,0,1,ROWS(principal[dec_perc])),TRANSPOSE(principal[dec_perc]))</f>
        <v>1</v>
      </c>
      <c r="AD21" s="45">
        <f>principal[[#This Row],[fe_escopo_1]]+principal[[#This Row],[fe_escopo_2]]+principal[[#This Row],[fe_escopo_3]]</f>
        <v>1000</v>
      </c>
      <c r="AE21" s="6" cm="1">
        <f t="array" ref="AE21">_xlfn.XLOOKUP(1,(principal[[#This Row],[consumivel]]=fator_emissao[consumivel])*(fator_emissao[escopo]="SCOPE 1"),fator_emissao[fator_emissao],0,0)</f>
        <v>0</v>
      </c>
      <c r="AF21" s="6" cm="1">
        <f t="array" ref="AF21">_xlfn.XLOOKUP(1,(principal[[#This Row],[consumivel]]=fator_emissao[consumivel])*(fator_emissao[escopo]="SCOPE 2"),fator_emissao[fator_emissao],0,0)</f>
        <v>0</v>
      </c>
      <c r="AG21" s="6" cm="1">
        <f t="array" ref="AG21">_xlfn.XLOOKUP(1,(principal[[#This Row],[consumivel]]=fator_emissao[consumivel])*(fator_emissao[escopo]="SCOPE 3"),fator_emissao[fator_emissao],0,0)</f>
        <v>1000</v>
      </c>
      <c r="AH21" s="5">
        <f>principal[[#This Row],[massa_kt]]*principal[[#This Row],[consumo_especifico]]*principal[[#This Row],[fe_escopo_1]]*principal[[#This Row],[dec_perc]]</f>
        <v>0</v>
      </c>
      <c r="AI21" s="5">
        <f>principal[[#This Row],[massa_kt]]*principal[[#This Row],[consumo_especifico]]*principal[[#This Row],[fe_escopo_2]]*principal[[#This Row],[dec_perc]]</f>
        <v>0</v>
      </c>
      <c r="AJ21" s="5">
        <f>principal[[#This Row],[massa_kt]]*principal[[#This Row],[consumo_especifico]]*principal[[#This Row],[fe_escopo_3]]*principal[[#This Row],[dec_perc]]</f>
        <v>363.35163422420339</v>
      </c>
      <c r="AK21" s="12">
        <f>principal[[#This Row],[ESCOPO 1]]+principal[[#This Row],[ESCOPO 2]]+principal[[#This Row],[ESCOPO 3]]</f>
        <v>363.35163422420339</v>
      </c>
      <c r="AL21" s="18">
        <f>1%*principal[[#This Row],[massa_kt]]*principal[[#This Row],[consumo_especifico]]*principal[[#This Row],[fe_escopo_1]]</f>
        <v>0</v>
      </c>
      <c r="AM21" s="18">
        <f>1%*principal[[#This Row],[massa_kt]]*principal[[#This Row],[consumo_especifico]]*principal[[#This Row],[fe_escopo_2]]</f>
        <v>0</v>
      </c>
      <c r="AN21" s="18">
        <f>1%*principal[[#This Row],[massa_kt]]*principal[[#This Row],[consumo_especifico]]*principal[[#This Row],[fe_escopo_3]]</f>
        <v>3.6335163422420345</v>
      </c>
      <c r="AO21" s="18">
        <f>principal[[#This Row],[sens_esc_3]]+principal[[#This Row],[sens_esc_2]]+principal[[#This Row],[sens_esc_1]]</f>
        <v>3.6335163422420345</v>
      </c>
      <c r="AP21" s="5"/>
      <c r="AQ21" s="50">
        <f>IF(principal[[#This Row],[BAU]]=1,1,"")</f>
        <v>1</v>
      </c>
      <c r="AR21" s="50" t="str" cm="1">
        <f t="array" ref="AR21">IFERROR(IF(principal[[#This Row],[tecnologia]]="BAU","",_xlfn.XLOOKUP(1,($B$18:$B$56=principal[[#This Row],[tecnologia]])*($C$18:$C$56=principal[[#This Row],[unidade]]),$D$18:$D$56,0,0)),"")</f>
        <v/>
      </c>
      <c r="AS21" s="50" t="str" cm="1">
        <f t="array" ref="AS21">IFERROR(IF(principal[[#This Row],[tecnologia]]="BAU","",_xlfn.XLOOKUP(1,($B$18:$B$56=principal[[#This Row],[tecnologia]])*($C$18:$C$56=principal[[#This Row],[unidade]]),$E$18:$E$56,0,0)),"")</f>
        <v/>
      </c>
      <c r="AT21" s="5"/>
      <c r="AU21" s="47">
        <v>21</v>
      </c>
      <c r="AV21" s="3">
        <f t="shared" si="7"/>
        <v>0</v>
      </c>
      <c r="AW21" s="3">
        <f t="shared" si="7"/>
        <v>0</v>
      </c>
      <c r="AX21" s="3">
        <f t="shared" si="7"/>
        <v>0</v>
      </c>
      <c r="AY21" s="3">
        <f t="shared" si="7"/>
        <v>0</v>
      </c>
      <c r="AZ21" s="3">
        <f t="shared" si="7"/>
        <v>0</v>
      </c>
      <c r="BA21" s="3">
        <f t="shared" si="7"/>
        <v>0</v>
      </c>
      <c r="BB21" s="3">
        <f t="shared" si="7"/>
        <v>0</v>
      </c>
      <c r="BC21" s="3">
        <f t="shared" si="7"/>
        <v>0</v>
      </c>
      <c r="BD21" s="3">
        <f t="shared" si="7"/>
        <v>0</v>
      </c>
      <c r="BE21" s="3">
        <f t="shared" si="7"/>
        <v>0</v>
      </c>
      <c r="BF21" s="3">
        <f t="shared" si="8"/>
        <v>0</v>
      </c>
      <c r="BG21" s="3">
        <f t="shared" si="8"/>
        <v>0</v>
      </c>
      <c r="BH21" s="3">
        <f t="shared" si="8"/>
        <v>0</v>
      </c>
      <c r="BI21" s="3">
        <f t="shared" si="8"/>
        <v>0</v>
      </c>
      <c r="BJ21" s="3">
        <f t="shared" si="8"/>
        <v>0</v>
      </c>
      <c r="BK21" s="3">
        <f t="shared" si="8"/>
        <v>0</v>
      </c>
      <c r="BL21" s="3">
        <f t="shared" si="8"/>
        <v>0</v>
      </c>
      <c r="BM21" s="3">
        <f t="shared" si="8"/>
        <v>0</v>
      </c>
      <c r="BN21" s="3">
        <f t="shared" si="8"/>
        <v>1</v>
      </c>
      <c r="BO21" s="3">
        <f t="shared" si="8"/>
        <v>0</v>
      </c>
      <c r="BP21" s="3">
        <f t="shared" si="9"/>
        <v>0</v>
      </c>
      <c r="BQ21" s="3">
        <f t="shared" si="9"/>
        <v>0</v>
      </c>
      <c r="BR21" s="3">
        <f t="shared" si="9"/>
        <v>0</v>
      </c>
      <c r="BS21" s="3">
        <f t="shared" si="9"/>
        <v>0</v>
      </c>
      <c r="BT21" s="3">
        <f t="shared" si="9"/>
        <v>0</v>
      </c>
      <c r="BU21" s="3">
        <f t="shared" si="9"/>
        <v>0</v>
      </c>
      <c r="BV21" s="3">
        <f t="shared" si="9"/>
        <v>0</v>
      </c>
      <c r="BW21" s="3">
        <f t="shared" si="9"/>
        <v>0</v>
      </c>
      <c r="BX21" s="3">
        <f t="shared" si="9"/>
        <v>0</v>
      </c>
      <c r="BY21" s="3">
        <f t="shared" si="9"/>
        <v>0</v>
      </c>
      <c r="BZ21" s="3">
        <f t="shared" si="10"/>
        <v>0</v>
      </c>
      <c r="CA21" s="3">
        <f t="shared" si="10"/>
        <v>0</v>
      </c>
      <c r="CB21" s="3">
        <f t="shared" si="10"/>
        <v>0</v>
      </c>
      <c r="CC21" s="3">
        <f t="shared" si="10"/>
        <v>0</v>
      </c>
      <c r="CD21" s="3">
        <f t="shared" si="10"/>
        <v>0</v>
      </c>
      <c r="CE21" s="3">
        <f t="shared" si="10"/>
        <v>0</v>
      </c>
      <c r="CF21" s="3">
        <f t="shared" si="10"/>
        <v>0</v>
      </c>
      <c r="CG21" s="3">
        <f t="shared" si="10"/>
        <v>0</v>
      </c>
      <c r="CH21" s="3">
        <f t="shared" si="10"/>
        <v>0</v>
      </c>
      <c r="CI21" s="3">
        <f t="shared" si="10"/>
        <v>0</v>
      </c>
      <c r="CJ21" s="3">
        <f t="shared" si="11"/>
        <v>0</v>
      </c>
      <c r="CK21" s="3">
        <f t="shared" si="11"/>
        <v>0</v>
      </c>
      <c r="CL21" s="3">
        <f t="shared" si="11"/>
        <v>0</v>
      </c>
      <c r="CM21" s="3">
        <f t="shared" si="11"/>
        <v>0</v>
      </c>
      <c r="CN21" s="3">
        <f t="shared" si="11"/>
        <v>0</v>
      </c>
      <c r="CO21" s="3">
        <f t="shared" si="11"/>
        <v>0</v>
      </c>
      <c r="CP21" s="3">
        <f t="shared" si="11"/>
        <v>0</v>
      </c>
      <c r="CQ21" s="3">
        <f t="shared" si="11"/>
        <v>0</v>
      </c>
      <c r="CR21" s="3">
        <f t="shared" si="11"/>
        <v>0</v>
      </c>
      <c r="CS21" s="3">
        <f t="shared" si="11"/>
        <v>0</v>
      </c>
      <c r="CT21" s="3">
        <f t="shared" si="12"/>
        <v>0</v>
      </c>
      <c r="CU21" s="3">
        <f t="shared" si="12"/>
        <v>0</v>
      </c>
      <c r="CV21" s="3">
        <f t="shared" si="12"/>
        <v>0</v>
      </c>
      <c r="CW21" s="3">
        <f t="shared" si="12"/>
        <v>0</v>
      </c>
      <c r="CX21" s="3">
        <f t="shared" si="12"/>
        <v>0</v>
      </c>
      <c r="CY21" s="3">
        <f t="shared" si="12"/>
        <v>0</v>
      </c>
      <c r="CZ21" s="3">
        <f t="shared" si="12"/>
        <v>0</v>
      </c>
      <c r="DA21" s="3">
        <f t="shared" si="12"/>
        <v>0</v>
      </c>
      <c r="DB21" s="3">
        <f t="shared" si="12"/>
        <v>0</v>
      </c>
      <c r="DC21" s="3">
        <f t="shared" si="12"/>
        <v>0</v>
      </c>
      <c r="DD21" s="3">
        <f t="shared" si="13"/>
        <v>0</v>
      </c>
      <c r="DE21" s="3">
        <f t="shared" si="13"/>
        <v>0</v>
      </c>
      <c r="DF21" s="3">
        <f t="shared" si="13"/>
        <v>0</v>
      </c>
      <c r="DG21" s="3">
        <f t="shared" si="13"/>
        <v>0</v>
      </c>
      <c r="DH21" s="3">
        <f t="shared" si="13"/>
        <v>0</v>
      </c>
      <c r="DI21" s="3">
        <f t="shared" si="13"/>
        <v>0</v>
      </c>
      <c r="DJ21" s="3">
        <f t="shared" si="13"/>
        <v>0</v>
      </c>
      <c r="DK21" s="3">
        <f t="shared" si="13"/>
        <v>0</v>
      </c>
      <c r="DL21" s="3">
        <f t="shared" si="13"/>
        <v>0</v>
      </c>
      <c r="DM21" s="3">
        <f t="shared" si="13"/>
        <v>0</v>
      </c>
    </row>
    <row r="22" spans="2:117" x14ac:dyDescent="0.35">
      <c r="B22" s="58" t="str">
        <f ca="1"/>
        <v>ETAM</v>
      </c>
      <c r="C22" s="58" t="str">
        <f ca="1"/>
        <v>MINA_STD</v>
      </c>
      <c r="D22" s="59">
        <v>0</v>
      </c>
      <c r="E22" s="60">
        <v>1</v>
      </c>
      <c r="I22" s="20" t="s">
        <v>9</v>
      </c>
      <c r="J22" s="20" t="s">
        <v>72</v>
      </c>
      <c r="K22" s="20" t="s">
        <v>123</v>
      </c>
      <c r="L22" s="20">
        <v>3</v>
      </c>
      <c r="M22" s="20" t="s">
        <v>49</v>
      </c>
      <c r="N22" s="5">
        <f>SUMIFS(balanco_massas[massa],balanco_massas[macroprocesso],principal[[#This Row],[macroprocesso]],balanco_massas[produto],principal[[#This Row],[proto]])</f>
        <v>3455.0843085184442</v>
      </c>
      <c r="O22" s="22" t="s">
        <v>87</v>
      </c>
      <c r="P22" s="22" t="s">
        <v>145</v>
      </c>
      <c r="Q22" s="23" t="s">
        <v>19</v>
      </c>
      <c r="R22" s="24">
        <v>1.63751938842409E-3</v>
      </c>
      <c r="S22" s="33">
        <v>1</v>
      </c>
      <c r="T22" s="34">
        <f>principal[[#This Row],[dec_perc]]*principal[[#This Row],[consumo_especifico]]</f>
        <v>1.63751938842409E-3</v>
      </c>
      <c r="U22" s="20" t="s">
        <v>20</v>
      </c>
      <c r="V22" s="20">
        <v>1</v>
      </c>
      <c r="W22" s="20"/>
      <c r="X22" s="20"/>
      <c r="Y22" s="20"/>
      <c r="Z22" s="20"/>
      <c r="AA22" s="20"/>
      <c r="AB22" s="20"/>
      <c r="AC22" s="35" cm="1">
        <f t="array" aca="1" ref="AC22" ca="1">SUMPRODUCT(OFFSET(AV22,0,0,1,ROWS(principal[dec_perc])),TRANSPOSE(principal[dec_perc]))</f>
        <v>1</v>
      </c>
      <c r="AD22" s="45">
        <f>principal[[#This Row],[fe_escopo_1]]+principal[[#This Row],[fe_escopo_2]]+principal[[#This Row],[fe_escopo_3]]</f>
        <v>2.8886516019667829</v>
      </c>
      <c r="AE22" s="6" cm="1">
        <f t="array" ref="AE22">_xlfn.XLOOKUP(1,(principal[[#This Row],[consumivel]]=fator_emissao[consumivel])*(fator_emissao[escopo]="SCOPE 1"),fator_emissao[fator_emissao],0,0)</f>
        <v>2.3500143206334498</v>
      </c>
      <c r="AF22" s="6" cm="1">
        <f t="array" ref="AF22">_xlfn.XLOOKUP(1,(principal[[#This Row],[consumivel]]=fator_emissao[consumivel])*(fator_emissao[escopo]="SCOPE 2"),fator_emissao[fator_emissao],0,0)</f>
        <v>0</v>
      </c>
      <c r="AG22" s="6" cm="1">
        <f t="array" ref="AG22">_xlfn.XLOOKUP(1,(principal[[#This Row],[consumivel]]=fator_emissao[consumivel])*(fator_emissao[escopo]="SCOPE 3"),fator_emissao[fator_emissao],0,0)</f>
        <v>0.538637281333333</v>
      </c>
      <c r="AH22" s="5">
        <f>principal[[#This Row],[massa_kt]]*principal[[#This Row],[consumo_especifico]]*principal[[#This Row],[fe_escopo_1]]*principal[[#This Row],[dec_perc]]</f>
        <v>13.295834750836303</v>
      </c>
      <c r="AI22" s="5">
        <f>principal[[#This Row],[massa_kt]]*principal[[#This Row],[consumo_especifico]]*principal[[#This Row],[fe_escopo_2]]*principal[[#This Row],[dec_perc]]</f>
        <v>0</v>
      </c>
      <c r="AJ22" s="5">
        <f>principal[[#This Row],[massa_kt]]*principal[[#This Row],[consumo_especifico]]*principal[[#This Row],[fe_escopo_3]]*principal[[#This Row],[dec_perc]]</f>
        <v>3.0474845282292962</v>
      </c>
      <c r="AK22" s="12">
        <f>principal[[#This Row],[ESCOPO 1]]+principal[[#This Row],[ESCOPO 2]]+principal[[#This Row],[ESCOPO 3]]</f>
        <v>16.3433192790656</v>
      </c>
      <c r="AL22" s="18">
        <f>1%*principal[[#This Row],[massa_kt]]*principal[[#This Row],[consumo_especifico]]*principal[[#This Row],[fe_escopo_1]]</f>
        <v>0.13295834750836305</v>
      </c>
      <c r="AM22" s="18">
        <f>1%*principal[[#This Row],[massa_kt]]*principal[[#This Row],[consumo_especifico]]*principal[[#This Row],[fe_escopo_2]]</f>
        <v>0</v>
      </c>
      <c r="AN22" s="18">
        <f>1%*principal[[#This Row],[massa_kt]]*principal[[#This Row],[consumo_especifico]]*principal[[#This Row],[fe_escopo_3]]</f>
        <v>3.0474845282292967E-2</v>
      </c>
      <c r="AO22" s="18">
        <f>principal[[#This Row],[sens_esc_3]]+principal[[#This Row],[sens_esc_2]]+principal[[#This Row],[sens_esc_1]]</f>
        <v>0.16343319279065602</v>
      </c>
      <c r="AP22" s="5"/>
      <c r="AQ22" s="50">
        <f>IF(principal[[#This Row],[BAU]]=1,1,"")</f>
        <v>1</v>
      </c>
      <c r="AR22" s="50" t="str" cm="1">
        <f t="array" ref="AR22">IFERROR(IF(principal[[#This Row],[tecnologia]]="BAU","",_xlfn.XLOOKUP(1,($B$18:$B$56=principal[[#This Row],[tecnologia]])*($C$18:$C$56=principal[[#This Row],[unidade]]),$D$18:$D$56,0,0)),"")</f>
        <v/>
      </c>
      <c r="AS22" s="50" t="str" cm="1">
        <f t="array" ref="AS22">IFERROR(IF(principal[[#This Row],[tecnologia]]="BAU","",_xlfn.XLOOKUP(1,($B$18:$B$56=principal[[#This Row],[tecnologia]])*($C$18:$C$56=principal[[#This Row],[unidade]]),$E$18:$E$56,0,0)),"")</f>
        <v/>
      </c>
      <c r="AT22" s="5"/>
      <c r="AU22" s="46">
        <v>22</v>
      </c>
      <c r="AV22" s="3">
        <f t="shared" si="7"/>
        <v>0</v>
      </c>
      <c r="AW22" s="3">
        <f t="shared" si="7"/>
        <v>0</v>
      </c>
      <c r="AX22" s="3">
        <f t="shared" si="7"/>
        <v>0</v>
      </c>
      <c r="AY22" s="3">
        <f t="shared" si="7"/>
        <v>0</v>
      </c>
      <c r="AZ22" s="3">
        <f t="shared" si="7"/>
        <v>0</v>
      </c>
      <c r="BA22" s="3">
        <f t="shared" si="7"/>
        <v>0</v>
      </c>
      <c r="BB22" s="3">
        <f t="shared" si="7"/>
        <v>0</v>
      </c>
      <c r="BC22" s="3">
        <f t="shared" si="7"/>
        <v>0</v>
      </c>
      <c r="BD22" s="3">
        <f t="shared" si="7"/>
        <v>0</v>
      </c>
      <c r="BE22" s="3">
        <f t="shared" si="7"/>
        <v>0</v>
      </c>
      <c r="BF22" s="3">
        <f t="shared" si="8"/>
        <v>0</v>
      </c>
      <c r="BG22" s="3">
        <f t="shared" si="8"/>
        <v>0</v>
      </c>
      <c r="BH22" s="3">
        <f t="shared" si="8"/>
        <v>0</v>
      </c>
      <c r="BI22" s="3">
        <f t="shared" si="8"/>
        <v>0</v>
      </c>
      <c r="BJ22" s="3">
        <f t="shared" si="8"/>
        <v>0</v>
      </c>
      <c r="BK22" s="3">
        <f t="shared" si="8"/>
        <v>0</v>
      </c>
      <c r="BL22" s="3">
        <f t="shared" si="8"/>
        <v>0</v>
      </c>
      <c r="BM22" s="3">
        <f t="shared" si="8"/>
        <v>0</v>
      </c>
      <c r="BN22" s="3">
        <f t="shared" si="8"/>
        <v>0</v>
      </c>
      <c r="BO22" s="3">
        <f t="shared" si="8"/>
        <v>1</v>
      </c>
      <c r="BP22" s="3">
        <f t="shared" si="9"/>
        <v>0</v>
      </c>
      <c r="BQ22" s="3">
        <f t="shared" si="9"/>
        <v>0</v>
      </c>
      <c r="BR22" s="3">
        <f t="shared" si="9"/>
        <v>0</v>
      </c>
      <c r="BS22" s="3">
        <f t="shared" si="9"/>
        <v>0</v>
      </c>
      <c r="BT22" s="3">
        <f t="shared" si="9"/>
        <v>0</v>
      </c>
      <c r="BU22" s="3">
        <f t="shared" si="9"/>
        <v>0</v>
      </c>
      <c r="BV22" s="3">
        <f t="shared" si="9"/>
        <v>0</v>
      </c>
      <c r="BW22" s="3">
        <f t="shared" si="9"/>
        <v>0</v>
      </c>
      <c r="BX22" s="3">
        <f t="shared" si="9"/>
        <v>0</v>
      </c>
      <c r="BY22" s="3">
        <f t="shared" si="9"/>
        <v>0</v>
      </c>
      <c r="BZ22" s="3">
        <f t="shared" si="10"/>
        <v>0</v>
      </c>
      <c r="CA22" s="3">
        <f t="shared" si="10"/>
        <v>0</v>
      </c>
      <c r="CB22" s="3">
        <f t="shared" si="10"/>
        <v>0</v>
      </c>
      <c r="CC22" s="3">
        <f t="shared" si="10"/>
        <v>0</v>
      </c>
      <c r="CD22" s="3">
        <f t="shared" si="10"/>
        <v>0</v>
      </c>
      <c r="CE22" s="3">
        <f t="shared" si="10"/>
        <v>0</v>
      </c>
      <c r="CF22" s="3">
        <f t="shared" si="10"/>
        <v>0</v>
      </c>
      <c r="CG22" s="3">
        <f t="shared" si="10"/>
        <v>0</v>
      </c>
      <c r="CH22" s="3">
        <f t="shared" si="10"/>
        <v>0</v>
      </c>
      <c r="CI22" s="3">
        <f t="shared" si="10"/>
        <v>0</v>
      </c>
      <c r="CJ22" s="3">
        <f t="shared" si="11"/>
        <v>0</v>
      </c>
      <c r="CK22" s="3">
        <f t="shared" si="11"/>
        <v>0</v>
      </c>
      <c r="CL22" s="3">
        <f t="shared" si="11"/>
        <v>0</v>
      </c>
      <c r="CM22" s="3">
        <f t="shared" si="11"/>
        <v>0</v>
      </c>
      <c r="CN22" s="3">
        <f t="shared" si="11"/>
        <v>0</v>
      </c>
      <c r="CO22" s="3">
        <f t="shared" si="11"/>
        <v>0</v>
      </c>
      <c r="CP22" s="3">
        <f t="shared" si="11"/>
        <v>0</v>
      </c>
      <c r="CQ22" s="3">
        <f t="shared" si="11"/>
        <v>0</v>
      </c>
      <c r="CR22" s="3">
        <f t="shared" si="11"/>
        <v>0</v>
      </c>
      <c r="CS22" s="3">
        <f t="shared" si="11"/>
        <v>0</v>
      </c>
      <c r="CT22" s="3">
        <f t="shared" si="12"/>
        <v>0</v>
      </c>
      <c r="CU22" s="3">
        <f t="shared" si="12"/>
        <v>0</v>
      </c>
      <c r="CV22" s="3">
        <f t="shared" si="12"/>
        <v>0</v>
      </c>
      <c r="CW22" s="3">
        <f t="shared" si="12"/>
        <v>0</v>
      </c>
      <c r="CX22" s="3">
        <f t="shared" si="12"/>
        <v>0</v>
      </c>
      <c r="CY22" s="3">
        <f t="shared" si="12"/>
        <v>0</v>
      </c>
      <c r="CZ22" s="3">
        <f t="shared" si="12"/>
        <v>0</v>
      </c>
      <c r="DA22" s="3">
        <f t="shared" si="12"/>
        <v>0</v>
      </c>
      <c r="DB22" s="3">
        <f t="shared" si="12"/>
        <v>0</v>
      </c>
      <c r="DC22" s="3">
        <f t="shared" si="12"/>
        <v>0</v>
      </c>
      <c r="DD22" s="3">
        <f t="shared" si="13"/>
        <v>0</v>
      </c>
      <c r="DE22" s="3">
        <f t="shared" si="13"/>
        <v>0</v>
      </c>
      <c r="DF22" s="3">
        <f t="shared" si="13"/>
        <v>0</v>
      </c>
      <c r="DG22" s="3">
        <f t="shared" si="13"/>
        <v>0</v>
      </c>
      <c r="DH22" s="3">
        <f t="shared" si="13"/>
        <v>0</v>
      </c>
      <c r="DI22" s="3">
        <f t="shared" si="13"/>
        <v>0</v>
      </c>
      <c r="DJ22" s="3">
        <f t="shared" si="13"/>
        <v>0</v>
      </c>
      <c r="DK22" s="3">
        <f t="shared" si="13"/>
        <v>0</v>
      </c>
      <c r="DL22" s="3">
        <f t="shared" si="13"/>
        <v>0</v>
      </c>
      <c r="DM22" s="3">
        <f t="shared" si="13"/>
        <v>0</v>
      </c>
    </row>
    <row r="23" spans="2:117" x14ac:dyDescent="0.35">
      <c r="B23" s="58" t="str">
        <f ca="1"/>
        <v>ETAF</v>
      </c>
      <c r="C23" s="58" t="str">
        <f ca="1"/>
        <v>FER_STD</v>
      </c>
      <c r="D23" s="59">
        <v>0</v>
      </c>
      <c r="E23" s="60">
        <v>1</v>
      </c>
      <c r="I23" s="20" t="s">
        <v>9</v>
      </c>
      <c r="J23" s="20" t="s">
        <v>72</v>
      </c>
      <c r="K23" s="20" t="s">
        <v>123</v>
      </c>
      <c r="L23" s="20">
        <v>3</v>
      </c>
      <c r="M23" s="20" t="s">
        <v>49</v>
      </c>
      <c r="N23" s="5">
        <f>SUMIFS(balanco_massas[massa],balanco_massas[macroprocesso],principal[[#This Row],[macroprocesso]],balanco_massas[produto],principal[[#This Row],[proto]])</f>
        <v>3455.0843085184442</v>
      </c>
      <c r="O23" s="22" t="s">
        <v>87</v>
      </c>
      <c r="P23" s="22" t="s">
        <v>146</v>
      </c>
      <c r="Q23" s="23" t="s">
        <v>21</v>
      </c>
      <c r="R23" s="24">
        <v>0.83743229065036395</v>
      </c>
      <c r="S23" s="33">
        <v>0</v>
      </c>
      <c r="T23" s="34">
        <f>principal[[#This Row],[dec_perc]]*principal[[#This Row],[consumo_especifico]]</f>
        <v>0</v>
      </c>
      <c r="U23" s="20" t="s">
        <v>20</v>
      </c>
      <c r="V23" s="20">
        <v>1</v>
      </c>
      <c r="W23" s="20"/>
      <c r="X23" s="20"/>
      <c r="Y23" s="20">
        <v>1</v>
      </c>
      <c r="Z23" s="20">
        <v>1</v>
      </c>
      <c r="AA23" s="20"/>
      <c r="AB23" s="20"/>
      <c r="AC23" s="35" cm="1">
        <f t="array" aca="1" ref="AC23" ca="1">SUMPRODUCT(OFFSET(AV23,0,0,1,ROWS(principal[dec_perc])),TRANSPOSE(principal[dec_perc]))</f>
        <v>1</v>
      </c>
      <c r="AD23" s="45">
        <f>principal[[#This Row],[fe_escopo_1]]+principal[[#This Row],[fe_escopo_2]]+principal[[#This Row],[fe_escopo_3]]</f>
        <v>2.9950489500875888</v>
      </c>
      <c r="AE23" s="6" cm="1">
        <f t="array" ref="AE23">_xlfn.XLOOKUP(1,(principal[[#This Row],[consumivel]]=fator_emissao[consumivel])*(fator_emissao[escopo]="SCOPE 1"),fator_emissao[fator_emissao],0,0)</f>
        <v>2.38068707</v>
      </c>
      <c r="AF23" s="6" cm="1">
        <f t="array" ref="AF23">_xlfn.XLOOKUP(1,(principal[[#This Row],[consumivel]]=fator_emissao[consumivel])*(fator_emissao[escopo]="SCOPE 2"),fator_emissao[fator_emissao],0,0)</f>
        <v>0</v>
      </c>
      <c r="AG23" s="6" cm="1">
        <f t="array" ref="AG23">_xlfn.XLOOKUP(1,(principal[[#This Row],[consumivel]]=fator_emissao[consumivel])*(fator_emissao[escopo]="SCOPE 3"),fator_emissao[fator_emissao],0,0)</f>
        <v>0.61436188008758896</v>
      </c>
      <c r="AH23" s="5">
        <f>principal[[#This Row],[massa_kt]]*principal[[#This Row],[consumo_especifico]]*principal[[#This Row],[fe_escopo_1]]*principal[[#This Row],[dec_perc]]</f>
        <v>0</v>
      </c>
      <c r="AI23" s="5">
        <f>principal[[#This Row],[massa_kt]]*principal[[#This Row],[consumo_especifico]]*principal[[#This Row],[fe_escopo_2]]*principal[[#This Row],[dec_perc]]</f>
        <v>0</v>
      </c>
      <c r="AJ23" s="5">
        <f>principal[[#This Row],[massa_kt]]*principal[[#This Row],[consumo_especifico]]*principal[[#This Row],[fe_escopo_3]]*principal[[#This Row],[dec_perc]]</f>
        <v>0</v>
      </c>
      <c r="AK23" s="12">
        <f>principal[[#This Row],[ESCOPO 1]]+principal[[#This Row],[ESCOPO 2]]+principal[[#This Row],[ESCOPO 3]]</f>
        <v>0</v>
      </c>
      <c r="AL23" s="18">
        <f>1%*principal[[#This Row],[massa_kt]]*principal[[#This Row],[consumo_especifico]]*principal[[#This Row],[fe_escopo_1]]</f>
        <v>68.882779849226807</v>
      </c>
      <c r="AM23" s="18">
        <f>1%*principal[[#This Row],[massa_kt]]*principal[[#This Row],[consumo_especifico]]*principal[[#This Row],[fe_escopo_2]]</f>
        <v>0</v>
      </c>
      <c r="AN23" s="18">
        <f>1%*principal[[#This Row],[massa_kt]]*principal[[#This Row],[consumo_especifico]]*principal[[#This Row],[fe_escopo_3]]</f>
        <v>17.775941520037939</v>
      </c>
      <c r="AO23" s="18">
        <f>principal[[#This Row],[sens_esc_3]]+principal[[#This Row],[sens_esc_2]]+principal[[#This Row],[sens_esc_1]]</f>
        <v>86.658721369264754</v>
      </c>
      <c r="AP23" s="5"/>
      <c r="AQ23" s="50">
        <f>IF(principal[[#This Row],[BAU]]=1,1,"")</f>
        <v>1</v>
      </c>
      <c r="AR23" s="50" t="str" cm="1">
        <f t="array" ref="AR23">IFERROR(IF(principal[[#This Row],[tecnologia]]="BAU","",_xlfn.XLOOKUP(1,($B$18:$B$56=principal[[#This Row],[tecnologia]])*($C$18:$C$56=principal[[#This Row],[unidade]]),$D$18:$D$56,0,0)),"")</f>
        <v/>
      </c>
      <c r="AS23" s="50" t="str" cm="1">
        <f t="array" ref="AS23">IFERROR(IF(principal[[#This Row],[tecnologia]]="BAU","",_xlfn.XLOOKUP(1,($B$18:$B$56=principal[[#This Row],[tecnologia]])*($C$18:$C$56=principal[[#This Row],[unidade]]),$E$18:$E$56,0,0)),"")</f>
        <v/>
      </c>
      <c r="AT23" s="5"/>
      <c r="AU23" s="46">
        <v>23</v>
      </c>
      <c r="AV23" s="3">
        <f t="shared" ref="AV23:BE32" si="14">IF(OR(AND($AU23=AV$2,$V23=1),AND($W23=1,$W$2&amp;$K23=AV$1),AND($X23=1,$X$2&amp;$K23=AV$1),AND($Y23=1,$Y$2&amp;$K23=AV$1),AND($Z23=1,$Z$2&amp;$K23=AV$1),AND($AA23=1,$AA$2&amp;$K23=AV$1),AND($AB23=1,$AB$2&amp;$K23=AV$1)),1,0)</f>
        <v>0</v>
      </c>
      <c r="AW23" s="3">
        <f t="shared" si="14"/>
        <v>0</v>
      </c>
      <c r="AX23" s="3">
        <f t="shared" si="14"/>
        <v>0</v>
      </c>
      <c r="AY23" s="3">
        <f t="shared" si="14"/>
        <v>0</v>
      </c>
      <c r="AZ23" s="3">
        <f t="shared" si="14"/>
        <v>0</v>
      </c>
      <c r="BA23" s="3">
        <f t="shared" si="14"/>
        <v>0</v>
      </c>
      <c r="BB23" s="3">
        <f t="shared" si="14"/>
        <v>0</v>
      </c>
      <c r="BC23" s="3">
        <f t="shared" si="14"/>
        <v>0</v>
      </c>
      <c r="BD23" s="3">
        <f t="shared" si="14"/>
        <v>0</v>
      </c>
      <c r="BE23" s="3">
        <f t="shared" si="14"/>
        <v>0</v>
      </c>
      <c r="BF23" s="3">
        <f t="shared" ref="BF23:BO32" si="15">IF(OR(AND($AU23=BF$2,$V23=1),AND($W23=1,$W$2&amp;$K23=BF$1),AND($X23=1,$X$2&amp;$K23=BF$1),AND($Y23=1,$Y$2&amp;$K23=BF$1),AND($Z23=1,$Z$2&amp;$K23=BF$1),AND($AA23=1,$AA$2&amp;$K23=BF$1),AND($AB23=1,$AB$2&amp;$K23=BF$1)),1,0)</f>
        <v>0</v>
      </c>
      <c r="BG23" s="3">
        <f t="shared" si="15"/>
        <v>0</v>
      </c>
      <c r="BH23" s="3">
        <f t="shared" si="15"/>
        <v>0</v>
      </c>
      <c r="BI23" s="3">
        <f t="shared" si="15"/>
        <v>0</v>
      </c>
      <c r="BJ23" s="3">
        <f t="shared" si="15"/>
        <v>0</v>
      </c>
      <c r="BK23" s="3">
        <f t="shared" si="15"/>
        <v>0</v>
      </c>
      <c r="BL23" s="3">
        <f t="shared" si="15"/>
        <v>0</v>
      </c>
      <c r="BM23" s="3">
        <f t="shared" si="15"/>
        <v>0</v>
      </c>
      <c r="BN23" s="3">
        <f t="shared" si="15"/>
        <v>0</v>
      </c>
      <c r="BO23" s="3">
        <f t="shared" si="15"/>
        <v>0</v>
      </c>
      <c r="BP23" s="3">
        <f t="shared" ref="BP23:BY32" si="16">IF(OR(AND($AU23=BP$2,$V23=1),AND($W23=1,$W$2&amp;$K23=BP$1),AND($X23=1,$X$2&amp;$K23=BP$1),AND($Y23=1,$Y$2&amp;$K23=BP$1),AND($Z23=1,$Z$2&amp;$K23=BP$1),AND($AA23=1,$AA$2&amp;$K23=BP$1),AND($AB23=1,$AB$2&amp;$K23=BP$1)),1,0)</f>
        <v>1</v>
      </c>
      <c r="BQ23" s="3">
        <f t="shared" si="16"/>
        <v>0</v>
      </c>
      <c r="BR23" s="3">
        <f t="shared" si="16"/>
        <v>0</v>
      </c>
      <c r="BS23" s="3">
        <f t="shared" si="16"/>
        <v>0</v>
      </c>
      <c r="BT23" s="3">
        <f t="shared" si="16"/>
        <v>0</v>
      </c>
      <c r="BU23" s="3">
        <f t="shared" si="16"/>
        <v>0</v>
      </c>
      <c r="BV23" s="3">
        <f t="shared" si="16"/>
        <v>0</v>
      </c>
      <c r="BW23" s="3">
        <f t="shared" si="16"/>
        <v>0</v>
      </c>
      <c r="BX23" s="3">
        <f t="shared" si="16"/>
        <v>0</v>
      </c>
      <c r="BY23" s="3">
        <f t="shared" si="16"/>
        <v>0</v>
      </c>
      <c r="BZ23" s="3">
        <f t="shared" ref="BZ23:CI32" si="17">IF(OR(AND($AU23=BZ$2,$V23=1),AND($W23=1,$W$2&amp;$K23=BZ$1),AND($X23=1,$X$2&amp;$K23=BZ$1),AND($Y23=1,$Y$2&amp;$K23=BZ$1),AND($Z23=1,$Z$2&amp;$K23=BZ$1),AND($AA23=1,$AA$2&amp;$K23=BZ$1),AND($AB23=1,$AB$2&amp;$K23=BZ$1)),1,0)</f>
        <v>0</v>
      </c>
      <c r="CA23" s="3">
        <f t="shared" si="17"/>
        <v>0</v>
      </c>
      <c r="CB23" s="3">
        <f t="shared" si="17"/>
        <v>0</v>
      </c>
      <c r="CC23" s="3">
        <f t="shared" si="17"/>
        <v>0</v>
      </c>
      <c r="CD23" s="3">
        <f t="shared" si="17"/>
        <v>0</v>
      </c>
      <c r="CE23" s="3">
        <f t="shared" si="17"/>
        <v>0</v>
      </c>
      <c r="CF23" s="3">
        <f t="shared" si="17"/>
        <v>0</v>
      </c>
      <c r="CG23" s="3">
        <f t="shared" si="17"/>
        <v>0</v>
      </c>
      <c r="CH23" s="3">
        <f t="shared" si="17"/>
        <v>0</v>
      </c>
      <c r="CI23" s="3">
        <f t="shared" si="17"/>
        <v>0</v>
      </c>
      <c r="CJ23" s="3">
        <f t="shared" ref="CJ23:CS32" si="18">IF(OR(AND($AU23=CJ$2,$V23=1),AND($W23=1,$W$2&amp;$K23=CJ$1),AND($X23=1,$X$2&amp;$K23=CJ$1),AND($Y23=1,$Y$2&amp;$K23=CJ$1),AND($Z23=1,$Z$2&amp;$K23=CJ$1),AND($AA23=1,$AA$2&amp;$K23=CJ$1),AND($AB23=1,$AB$2&amp;$K23=CJ$1)),1,0)</f>
        <v>0</v>
      </c>
      <c r="CK23" s="3">
        <f t="shared" si="18"/>
        <v>0</v>
      </c>
      <c r="CL23" s="3">
        <f t="shared" si="18"/>
        <v>0</v>
      </c>
      <c r="CM23" s="3">
        <f t="shared" si="18"/>
        <v>0</v>
      </c>
      <c r="CN23" s="3">
        <f t="shared" si="18"/>
        <v>0</v>
      </c>
      <c r="CO23" s="3">
        <f t="shared" si="18"/>
        <v>0</v>
      </c>
      <c r="CP23" s="3">
        <f t="shared" si="18"/>
        <v>0</v>
      </c>
      <c r="CQ23" s="3">
        <f t="shared" si="18"/>
        <v>0</v>
      </c>
      <c r="CR23" s="3">
        <f t="shared" si="18"/>
        <v>0</v>
      </c>
      <c r="CS23" s="3">
        <f t="shared" si="18"/>
        <v>0</v>
      </c>
      <c r="CT23" s="3">
        <f t="shared" ref="CT23:DC32" si="19">IF(OR(AND($AU23=CT$2,$V23=1),AND($W23=1,$W$2&amp;$K23=CT$1),AND($X23=1,$X$2&amp;$K23=CT$1),AND($Y23=1,$Y$2&amp;$K23=CT$1),AND($Z23=1,$Z$2&amp;$K23=CT$1),AND($AA23=1,$AA$2&amp;$K23=CT$1),AND($AB23=1,$AB$2&amp;$K23=CT$1)),1,0)</f>
        <v>0</v>
      </c>
      <c r="CU23" s="3">
        <f t="shared" si="19"/>
        <v>0</v>
      </c>
      <c r="CV23" s="3">
        <f t="shared" si="19"/>
        <v>0</v>
      </c>
      <c r="CW23" s="3">
        <f t="shared" si="19"/>
        <v>0</v>
      </c>
      <c r="CX23" s="3">
        <f t="shared" si="19"/>
        <v>0</v>
      </c>
      <c r="CY23" s="3">
        <f t="shared" si="19"/>
        <v>0</v>
      </c>
      <c r="CZ23" s="3">
        <f t="shared" si="19"/>
        <v>0</v>
      </c>
      <c r="DA23" s="3">
        <f t="shared" si="19"/>
        <v>0</v>
      </c>
      <c r="DB23" s="3">
        <f t="shared" si="19"/>
        <v>0</v>
      </c>
      <c r="DC23" s="3">
        <f t="shared" si="19"/>
        <v>1</v>
      </c>
      <c r="DD23" s="3">
        <f t="shared" ref="DD23:DM32" si="20">IF(OR(AND($AU23=DD$2,$V23=1),AND($W23=1,$W$2&amp;$K23=DD$1),AND($X23=1,$X$2&amp;$K23=DD$1),AND($Y23=1,$Y$2&amp;$K23=DD$1),AND($Z23=1,$Z$2&amp;$K23=DD$1),AND($AA23=1,$AA$2&amp;$K23=DD$1),AND($AB23=1,$AB$2&amp;$K23=DD$1)),1,0)</f>
        <v>0</v>
      </c>
      <c r="DE23" s="3">
        <f t="shared" si="20"/>
        <v>0</v>
      </c>
      <c r="DF23" s="3">
        <f t="shared" si="20"/>
        <v>0</v>
      </c>
      <c r="DG23" s="3">
        <f t="shared" si="20"/>
        <v>0</v>
      </c>
      <c r="DH23" s="3">
        <f t="shared" si="20"/>
        <v>0</v>
      </c>
      <c r="DI23" s="3">
        <f t="shared" si="20"/>
        <v>0</v>
      </c>
      <c r="DJ23" s="3">
        <f t="shared" si="20"/>
        <v>0</v>
      </c>
      <c r="DK23" s="3">
        <f t="shared" si="20"/>
        <v>0</v>
      </c>
      <c r="DL23" s="3">
        <f t="shared" si="20"/>
        <v>0</v>
      </c>
      <c r="DM23" s="3">
        <f t="shared" si="20"/>
        <v>0</v>
      </c>
    </row>
    <row r="24" spans="2:117" x14ac:dyDescent="0.35">
      <c r="B24" s="58"/>
      <c r="C24" s="58"/>
      <c r="D24" s="59"/>
      <c r="E24" s="60"/>
      <c r="I24" s="20" t="s">
        <v>9</v>
      </c>
      <c r="J24" s="20" t="s">
        <v>72</v>
      </c>
      <c r="K24" s="20" t="s">
        <v>123</v>
      </c>
      <c r="L24" s="20">
        <v>3</v>
      </c>
      <c r="M24" s="20" t="s">
        <v>49</v>
      </c>
      <c r="N24" s="5">
        <f>SUMIFS(balanco_massas[massa],balanco_massas[macroprocesso],principal[[#This Row],[macroprocesso]],balanco_massas[produto],principal[[#This Row],[proto]])</f>
        <v>3455.0843085184442</v>
      </c>
      <c r="O24" s="22" t="s">
        <v>87</v>
      </c>
      <c r="P24" s="22" t="s">
        <v>146</v>
      </c>
      <c r="Q24" s="23" t="s">
        <v>22</v>
      </c>
      <c r="R24" s="24">
        <v>0.57164924500985903</v>
      </c>
      <c r="S24" s="33">
        <v>0</v>
      </c>
      <c r="T24" s="34">
        <f>principal[[#This Row],[dec_perc]]*principal[[#This Row],[consumo_especifico]]</f>
        <v>0</v>
      </c>
      <c r="U24" s="20" t="s">
        <v>20</v>
      </c>
      <c r="V24" s="20">
        <v>1</v>
      </c>
      <c r="W24" s="20"/>
      <c r="X24" s="20"/>
      <c r="Y24" s="20">
        <v>1</v>
      </c>
      <c r="Z24" s="20">
        <v>1</v>
      </c>
      <c r="AA24" s="20"/>
      <c r="AB24" s="20"/>
      <c r="AC24" s="35" cm="1">
        <f t="array" aca="1" ref="AC24" ca="1">SUMPRODUCT(OFFSET(AV24,0,0,1,ROWS(principal[dec_perc])),TRANSPOSE(principal[dec_perc]))</f>
        <v>1</v>
      </c>
      <c r="AD24" s="45">
        <f>principal[[#This Row],[fe_escopo_1]]+principal[[#This Row],[fe_escopo_2]]+principal[[#This Row],[fe_escopo_3]]</f>
        <v>2.8809236180000002</v>
      </c>
      <c r="AE24" s="6" cm="1">
        <f t="array" ref="AE24">_xlfn.XLOOKUP(1,(principal[[#This Row],[consumivel]]=fator_emissao[consumivel])*(fator_emissao[escopo]="SCOPE 1"),fator_emissao[fator_emissao],0,0)</f>
        <v>2.3281044500000001</v>
      </c>
      <c r="AF24" s="6" cm="1">
        <f t="array" ref="AF24">_xlfn.XLOOKUP(1,(principal[[#This Row],[consumivel]]=fator_emissao[consumivel])*(fator_emissao[escopo]="SCOPE 2"),fator_emissao[fator_emissao],0,0)</f>
        <v>0</v>
      </c>
      <c r="AG24" s="6" cm="1">
        <f t="array" ref="AG24">_xlfn.XLOOKUP(1,(principal[[#This Row],[consumivel]]=fator_emissao[consumivel])*(fator_emissao[escopo]="SCOPE 3"),fator_emissao[fator_emissao],0,0)</f>
        <v>0.55281916799999997</v>
      </c>
      <c r="AH24" s="5">
        <f>principal[[#This Row],[massa_kt]]*principal[[#This Row],[consumo_especifico]]*principal[[#This Row],[fe_escopo_1]]*principal[[#This Row],[dec_perc]]</f>
        <v>0</v>
      </c>
      <c r="AI24" s="5">
        <f>principal[[#This Row],[massa_kt]]*principal[[#This Row],[consumo_especifico]]*principal[[#This Row],[fe_escopo_2]]*principal[[#This Row],[dec_perc]]</f>
        <v>0</v>
      </c>
      <c r="AJ24" s="5">
        <f>principal[[#This Row],[massa_kt]]*principal[[#This Row],[consumo_especifico]]*principal[[#This Row],[fe_escopo_3]]*principal[[#This Row],[dec_perc]]</f>
        <v>0</v>
      </c>
      <c r="AK24" s="12">
        <f>principal[[#This Row],[ESCOPO 1]]+principal[[#This Row],[ESCOPO 2]]+principal[[#This Row],[ESCOPO 3]]</f>
        <v>0</v>
      </c>
      <c r="AL24" s="18">
        <f>1%*principal[[#This Row],[massa_kt]]*principal[[#This Row],[consumo_especifico]]*principal[[#This Row],[fe_escopo_1]]</f>
        <v>45.982305699747705</v>
      </c>
      <c r="AM24" s="18">
        <f>1%*principal[[#This Row],[massa_kt]]*principal[[#This Row],[consumo_especifico]]*principal[[#This Row],[fe_escopo_2]]</f>
        <v>0</v>
      </c>
      <c r="AN24" s="18">
        <f>1%*principal[[#This Row],[massa_kt]]*principal[[#This Row],[consumo_especifico]]*principal[[#This Row],[fe_escopo_3]]</f>
        <v>10.91871113414013</v>
      </c>
      <c r="AO24" s="18">
        <f>principal[[#This Row],[sens_esc_3]]+principal[[#This Row],[sens_esc_2]]+principal[[#This Row],[sens_esc_1]]</f>
        <v>56.901016833887837</v>
      </c>
      <c r="AP24" s="5"/>
      <c r="AQ24" s="50">
        <f>IF(principal[[#This Row],[BAU]]=1,1,"")</f>
        <v>1</v>
      </c>
      <c r="AR24" s="50" t="str" cm="1">
        <f t="array" ref="AR24">IFERROR(IF(principal[[#This Row],[tecnologia]]="BAU","",_xlfn.XLOOKUP(1,($B$18:$B$56=principal[[#This Row],[tecnologia]])*($C$18:$C$56=principal[[#This Row],[unidade]]),$D$18:$D$56,0,0)),"")</f>
        <v/>
      </c>
      <c r="AS24" s="50" t="str" cm="1">
        <f t="array" ref="AS24">IFERROR(IF(principal[[#This Row],[tecnologia]]="BAU","",_xlfn.XLOOKUP(1,($B$18:$B$56=principal[[#This Row],[tecnologia]])*($C$18:$C$56=principal[[#This Row],[unidade]]),$E$18:$E$56,0,0)),"")</f>
        <v/>
      </c>
      <c r="AT24" s="5"/>
      <c r="AU24" s="47">
        <v>24</v>
      </c>
      <c r="AV24" s="3">
        <f t="shared" si="14"/>
        <v>0</v>
      </c>
      <c r="AW24" s="3">
        <f t="shared" si="14"/>
        <v>0</v>
      </c>
      <c r="AX24" s="3">
        <f t="shared" si="14"/>
        <v>0</v>
      </c>
      <c r="AY24" s="3">
        <f t="shared" si="14"/>
        <v>0</v>
      </c>
      <c r="AZ24" s="3">
        <f t="shared" si="14"/>
        <v>0</v>
      </c>
      <c r="BA24" s="3">
        <f t="shared" si="14"/>
        <v>0</v>
      </c>
      <c r="BB24" s="3">
        <f t="shared" si="14"/>
        <v>0</v>
      </c>
      <c r="BC24" s="3">
        <f t="shared" si="14"/>
        <v>0</v>
      </c>
      <c r="BD24" s="3">
        <f t="shared" si="14"/>
        <v>0</v>
      </c>
      <c r="BE24" s="3">
        <f t="shared" si="14"/>
        <v>0</v>
      </c>
      <c r="BF24" s="3">
        <f t="shared" si="15"/>
        <v>0</v>
      </c>
      <c r="BG24" s="3">
        <f t="shared" si="15"/>
        <v>0</v>
      </c>
      <c r="BH24" s="3">
        <f t="shared" si="15"/>
        <v>0</v>
      </c>
      <c r="BI24" s="3">
        <f t="shared" si="15"/>
        <v>0</v>
      </c>
      <c r="BJ24" s="3">
        <f t="shared" si="15"/>
        <v>0</v>
      </c>
      <c r="BK24" s="3">
        <f t="shared" si="15"/>
        <v>0</v>
      </c>
      <c r="BL24" s="3">
        <f t="shared" si="15"/>
        <v>0</v>
      </c>
      <c r="BM24" s="3">
        <f t="shared" si="15"/>
        <v>0</v>
      </c>
      <c r="BN24" s="3">
        <f t="shared" si="15"/>
        <v>0</v>
      </c>
      <c r="BO24" s="3">
        <f t="shared" si="15"/>
        <v>0</v>
      </c>
      <c r="BP24" s="3">
        <f t="shared" si="16"/>
        <v>0</v>
      </c>
      <c r="BQ24" s="3">
        <f t="shared" si="16"/>
        <v>1</v>
      </c>
      <c r="BR24" s="3">
        <f t="shared" si="16"/>
        <v>0</v>
      </c>
      <c r="BS24" s="3">
        <f t="shared" si="16"/>
        <v>0</v>
      </c>
      <c r="BT24" s="3">
        <f t="shared" si="16"/>
        <v>0</v>
      </c>
      <c r="BU24" s="3">
        <f t="shared" si="16"/>
        <v>0</v>
      </c>
      <c r="BV24" s="3">
        <f t="shared" si="16"/>
        <v>0</v>
      </c>
      <c r="BW24" s="3">
        <f t="shared" si="16"/>
        <v>0</v>
      </c>
      <c r="BX24" s="3">
        <f t="shared" si="16"/>
        <v>0</v>
      </c>
      <c r="BY24" s="3">
        <f t="shared" si="16"/>
        <v>0</v>
      </c>
      <c r="BZ24" s="3">
        <f t="shared" si="17"/>
        <v>0</v>
      </c>
      <c r="CA24" s="3">
        <f t="shared" si="17"/>
        <v>0</v>
      </c>
      <c r="CB24" s="3">
        <f t="shared" si="17"/>
        <v>0</v>
      </c>
      <c r="CC24" s="3">
        <f t="shared" si="17"/>
        <v>0</v>
      </c>
      <c r="CD24" s="3">
        <f t="shared" si="17"/>
        <v>0</v>
      </c>
      <c r="CE24" s="3">
        <f t="shared" si="17"/>
        <v>0</v>
      </c>
      <c r="CF24" s="3">
        <f t="shared" si="17"/>
        <v>0</v>
      </c>
      <c r="CG24" s="3">
        <f t="shared" si="17"/>
        <v>0</v>
      </c>
      <c r="CH24" s="3">
        <f t="shared" si="17"/>
        <v>0</v>
      </c>
      <c r="CI24" s="3">
        <f t="shared" si="17"/>
        <v>0</v>
      </c>
      <c r="CJ24" s="3">
        <f t="shared" si="18"/>
        <v>0</v>
      </c>
      <c r="CK24" s="3">
        <f t="shared" si="18"/>
        <v>0</v>
      </c>
      <c r="CL24" s="3">
        <f t="shared" si="18"/>
        <v>0</v>
      </c>
      <c r="CM24" s="3">
        <f t="shared" si="18"/>
        <v>0</v>
      </c>
      <c r="CN24" s="3">
        <f t="shared" si="18"/>
        <v>0</v>
      </c>
      <c r="CO24" s="3">
        <f t="shared" si="18"/>
        <v>0</v>
      </c>
      <c r="CP24" s="3">
        <f t="shared" si="18"/>
        <v>0</v>
      </c>
      <c r="CQ24" s="3">
        <f t="shared" si="18"/>
        <v>0</v>
      </c>
      <c r="CR24" s="3">
        <f t="shared" si="18"/>
        <v>0</v>
      </c>
      <c r="CS24" s="3">
        <f t="shared" si="18"/>
        <v>0</v>
      </c>
      <c r="CT24" s="3">
        <f t="shared" si="19"/>
        <v>0</v>
      </c>
      <c r="CU24" s="3">
        <f t="shared" si="19"/>
        <v>0</v>
      </c>
      <c r="CV24" s="3">
        <f t="shared" si="19"/>
        <v>0</v>
      </c>
      <c r="CW24" s="3">
        <f t="shared" si="19"/>
        <v>0</v>
      </c>
      <c r="CX24" s="3">
        <f t="shared" si="19"/>
        <v>0</v>
      </c>
      <c r="CY24" s="3">
        <f t="shared" si="19"/>
        <v>0</v>
      </c>
      <c r="CZ24" s="3">
        <f t="shared" si="19"/>
        <v>0</v>
      </c>
      <c r="DA24" s="3">
        <f t="shared" si="19"/>
        <v>0</v>
      </c>
      <c r="DB24" s="3">
        <f t="shared" si="19"/>
        <v>0</v>
      </c>
      <c r="DC24" s="3">
        <f t="shared" si="19"/>
        <v>1</v>
      </c>
      <c r="DD24" s="3">
        <f t="shared" si="20"/>
        <v>0</v>
      </c>
      <c r="DE24" s="3">
        <f t="shared" si="20"/>
        <v>0</v>
      </c>
      <c r="DF24" s="3">
        <f t="shared" si="20"/>
        <v>0</v>
      </c>
      <c r="DG24" s="3">
        <f t="shared" si="20"/>
        <v>0</v>
      </c>
      <c r="DH24" s="3">
        <f t="shared" si="20"/>
        <v>0</v>
      </c>
      <c r="DI24" s="3">
        <f t="shared" si="20"/>
        <v>0</v>
      </c>
      <c r="DJ24" s="3">
        <f t="shared" si="20"/>
        <v>0</v>
      </c>
      <c r="DK24" s="3">
        <f t="shared" si="20"/>
        <v>0</v>
      </c>
      <c r="DL24" s="3">
        <f t="shared" si="20"/>
        <v>0</v>
      </c>
      <c r="DM24" s="3">
        <f t="shared" si="20"/>
        <v>0</v>
      </c>
    </row>
    <row r="25" spans="2:117" x14ac:dyDescent="0.35">
      <c r="B25" s="58"/>
      <c r="C25" s="58"/>
      <c r="D25" s="59"/>
      <c r="E25" s="60"/>
      <c r="I25" s="20" t="s">
        <v>9</v>
      </c>
      <c r="J25" s="20" t="s">
        <v>72</v>
      </c>
      <c r="K25" s="20" t="s">
        <v>123</v>
      </c>
      <c r="L25" s="20">
        <v>3</v>
      </c>
      <c r="M25" s="20" t="s">
        <v>49</v>
      </c>
      <c r="N25" s="5">
        <f>SUMIFS(balanco_massas[massa],balanco_massas[macroprocesso],principal[[#This Row],[macroprocesso]],balanco_massas[produto],principal[[#This Row],[proto]])</f>
        <v>3455.0843085184442</v>
      </c>
      <c r="O25" s="22" t="s">
        <v>87</v>
      </c>
      <c r="P25" s="22" t="s">
        <v>146</v>
      </c>
      <c r="Q25" s="23" t="s">
        <v>23</v>
      </c>
      <c r="R25" s="24">
        <v>0.23676834731464599</v>
      </c>
      <c r="S25" s="33">
        <v>0</v>
      </c>
      <c r="T25" s="34">
        <f>principal[[#This Row],[dec_perc]]*principal[[#This Row],[consumo_especifico]]</f>
        <v>0</v>
      </c>
      <c r="U25" s="20" t="s">
        <v>20</v>
      </c>
      <c r="V25" s="20">
        <v>1</v>
      </c>
      <c r="W25" s="20"/>
      <c r="X25" s="20"/>
      <c r="Y25" s="20">
        <v>1</v>
      </c>
      <c r="Z25" s="20">
        <v>1</v>
      </c>
      <c r="AA25" s="20"/>
      <c r="AB25" s="20"/>
      <c r="AC25" s="35" cm="1">
        <f t="array" aca="1" ref="AC25" ca="1">SUMPRODUCT(OFFSET(AV25,0,0,1,ROWS(principal[dec_perc])),TRANSPOSE(principal[dec_perc]))</f>
        <v>1</v>
      </c>
      <c r="AD25" s="45">
        <f>principal[[#This Row],[fe_escopo_1]]+principal[[#This Row],[fe_escopo_2]]+principal[[#This Row],[fe_escopo_3]]</f>
        <v>2.8716532219999999</v>
      </c>
      <c r="AE25" s="6" cm="1">
        <f t="array" ref="AE25">_xlfn.XLOOKUP(1,(principal[[#This Row],[consumivel]]=fator_emissao[consumivel])*(fator_emissao[escopo]="SCOPE 1"),fator_emissao[fator_emissao],0,0)</f>
        <v>2.30181579</v>
      </c>
      <c r="AF25" s="6" cm="1">
        <f t="array" ref="AF25">_xlfn.XLOOKUP(1,(principal[[#This Row],[consumivel]]=fator_emissao[consumivel])*(fator_emissao[escopo]="SCOPE 2"),fator_emissao[fator_emissao],0,0)</f>
        <v>0</v>
      </c>
      <c r="AG25" s="6" cm="1">
        <f t="array" ref="AG25">_xlfn.XLOOKUP(1,(principal[[#This Row],[consumivel]]=fator_emissao[consumivel])*(fator_emissao[escopo]="SCOPE 3"),fator_emissao[fator_emissao],0,0)</f>
        <v>0.56983743200000003</v>
      </c>
      <c r="AH25" s="5">
        <f>principal[[#This Row],[massa_kt]]*principal[[#This Row],[consumo_especifico]]*principal[[#This Row],[fe_escopo_1]]*principal[[#This Row],[dec_perc]]</f>
        <v>0</v>
      </c>
      <c r="AI25" s="5">
        <f>principal[[#This Row],[massa_kt]]*principal[[#This Row],[consumo_especifico]]*principal[[#This Row],[fe_escopo_2]]*principal[[#This Row],[dec_perc]]</f>
        <v>0</v>
      </c>
      <c r="AJ25" s="5">
        <f>principal[[#This Row],[massa_kt]]*principal[[#This Row],[consumo_especifico]]*principal[[#This Row],[fe_escopo_3]]*principal[[#This Row],[dec_perc]]</f>
        <v>0</v>
      </c>
      <c r="AK25" s="12">
        <f>principal[[#This Row],[ESCOPO 1]]+principal[[#This Row],[ESCOPO 2]]+principal[[#This Row],[ESCOPO 3]]</f>
        <v>0</v>
      </c>
      <c r="AL25" s="18">
        <f>1%*principal[[#This Row],[massa_kt]]*principal[[#This Row],[consumo_especifico]]*principal[[#This Row],[fe_escopo_1]]</f>
        <v>18.830109989545289</v>
      </c>
      <c r="AM25" s="18">
        <f>1%*principal[[#This Row],[massa_kt]]*principal[[#This Row],[consumo_especifico]]*principal[[#This Row],[fe_escopo_2]]</f>
        <v>0</v>
      </c>
      <c r="AN25" s="18">
        <f>1%*principal[[#This Row],[massa_kt]]*principal[[#This Row],[consumo_especifico]]*principal[[#This Row],[fe_escopo_3]]</f>
        <v>4.6615813338912035</v>
      </c>
      <c r="AO25" s="18">
        <f>principal[[#This Row],[sens_esc_3]]+principal[[#This Row],[sens_esc_2]]+principal[[#This Row],[sens_esc_1]]</f>
        <v>23.491691323436491</v>
      </c>
      <c r="AP25" s="5"/>
      <c r="AQ25" s="50">
        <f>IF(principal[[#This Row],[BAU]]=1,1,"")</f>
        <v>1</v>
      </c>
      <c r="AR25" s="50" t="str" cm="1">
        <f t="array" ref="AR25">IFERROR(IF(principal[[#This Row],[tecnologia]]="BAU","",_xlfn.XLOOKUP(1,($B$18:$B$56=principal[[#This Row],[tecnologia]])*($C$18:$C$56=principal[[#This Row],[unidade]]),$D$18:$D$56,0,0)),"")</f>
        <v/>
      </c>
      <c r="AS25" s="50" t="str" cm="1">
        <f t="array" ref="AS25">IFERROR(IF(principal[[#This Row],[tecnologia]]="BAU","",_xlfn.XLOOKUP(1,($B$18:$B$56=principal[[#This Row],[tecnologia]])*($C$18:$C$56=principal[[#This Row],[unidade]]),$E$18:$E$56,0,0)),"")</f>
        <v/>
      </c>
      <c r="AT25" s="5"/>
      <c r="AU25" s="47">
        <v>25</v>
      </c>
      <c r="AV25" s="3">
        <f t="shared" si="14"/>
        <v>0</v>
      </c>
      <c r="AW25" s="3">
        <f t="shared" si="14"/>
        <v>0</v>
      </c>
      <c r="AX25" s="3">
        <f t="shared" si="14"/>
        <v>0</v>
      </c>
      <c r="AY25" s="3">
        <f t="shared" si="14"/>
        <v>0</v>
      </c>
      <c r="AZ25" s="3">
        <f t="shared" si="14"/>
        <v>0</v>
      </c>
      <c r="BA25" s="3">
        <f t="shared" si="14"/>
        <v>0</v>
      </c>
      <c r="BB25" s="3">
        <f t="shared" si="14"/>
        <v>0</v>
      </c>
      <c r="BC25" s="3">
        <f t="shared" si="14"/>
        <v>0</v>
      </c>
      <c r="BD25" s="3">
        <f t="shared" si="14"/>
        <v>0</v>
      </c>
      <c r="BE25" s="3">
        <f t="shared" si="14"/>
        <v>0</v>
      </c>
      <c r="BF25" s="3">
        <f t="shared" si="15"/>
        <v>0</v>
      </c>
      <c r="BG25" s="3">
        <f t="shared" si="15"/>
        <v>0</v>
      </c>
      <c r="BH25" s="3">
        <f t="shared" si="15"/>
        <v>0</v>
      </c>
      <c r="BI25" s="3">
        <f t="shared" si="15"/>
        <v>0</v>
      </c>
      <c r="BJ25" s="3">
        <f t="shared" si="15"/>
        <v>0</v>
      </c>
      <c r="BK25" s="3">
        <f t="shared" si="15"/>
        <v>0</v>
      </c>
      <c r="BL25" s="3">
        <f t="shared" si="15"/>
        <v>0</v>
      </c>
      <c r="BM25" s="3">
        <f t="shared" si="15"/>
        <v>0</v>
      </c>
      <c r="BN25" s="3">
        <f t="shared" si="15"/>
        <v>0</v>
      </c>
      <c r="BO25" s="3">
        <f t="shared" si="15"/>
        <v>0</v>
      </c>
      <c r="BP25" s="3">
        <f t="shared" si="16"/>
        <v>0</v>
      </c>
      <c r="BQ25" s="3">
        <f t="shared" si="16"/>
        <v>0</v>
      </c>
      <c r="BR25" s="3">
        <f t="shared" si="16"/>
        <v>1</v>
      </c>
      <c r="BS25" s="3">
        <f t="shared" si="16"/>
        <v>0</v>
      </c>
      <c r="BT25" s="3">
        <f t="shared" si="16"/>
        <v>0</v>
      </c>
      <c r="BU25" s="3">
        <f t="shared" si="16"/>
        <v>0</v>
      </c>
      <c r="BV25" s="3">
        <f t="shared" si="16"/>
        <v>0</v>
      </c>
      <c r="BW25" s="3">
        <f t="shared" si="16"/>
        <v>0</v>
      </c>
      <c r="BX25" s="3">
        <f t="shared" si="16"/>
        <v>0</v>
      </c>
      <c r="BY25" s="3">
        <f t="shared" si="16"/>
        <v>0</v>
      </c>
      <c r="BZ25" s="3">
        <f t="shared" si="17"/>
        <v>0</v>
      </c>
      <c r="CA25" s="3">
        <f t="shared" si="17"/>
        <v>0</v>
      </c>
      <c r="CB25" s="3">
        <f t="shared" si="17"/>
        <v>0</v>
      </c>
      <c r="CC25" s="3">
        <f t="shared" si="17"/>
        <v>0</v>
      </c>
      <c r="CD25" s="3">
        <f t="shared" si="17"/>
        <v>0</v>
      </c>
      <c r="CE25" s="3">
        <f t="shared" si="17"/>
        <v>0</v>
      </c>
      <c r="CF25" s="3">
        <f t="shared" si="17"/>
        <v>0</v>
      </c>
      <c r="CG25" s="3">
        <f t="shared" si="17"/>
        <v>0</v>
      </c>
      <c r="CH25" s="3">
        <f t="shared" si="17"/>
        <v>0</v>
      </c>
      <c r="CI25" s="3">
        <f t="shared" si="17"/>
        <v>0</v>
      </c>
      <c r="CJ25" s="3">
        <f t="shared" si="18"/>
        <v>0</v>
      </c>
      <c r="CK25" s="3">
        <f t="shared" si="18"/>
        <v>0</v>
      </c>
      <c r="CL25" s="3">
        <f t="shared" si="18"/>
        <v>0</v>
      </c>
      <c r="CM25" s="3">
        <f t="shared" si="18"/>
        <v>0</v>
      </c>
      <c r="CN25" s="3">
        <f t="shared" si="18"/>
        <v>0</v>
      </c>
      <c r="CO25" s="3">
        <f t="shared" si="18"/>
        <v>0</v>
      </c>
      <c r="CP25" s="3">
        <f t="shared" si="18"/>
        <v>0</v>
      </c>
      <c r="CQ25" s="3">
        <f t="shared" si="18"/>
        <v>0</v>
      </c>
      <c r="CR25" s="3">
        <f t="shared" si="18"/>
        <v>0</v>
      </c>
      <c r="CS25" s="3">
        <f t="shared" si="18"/>
        <v>0</v>
      </c>
      <c r="CT25" s="3">
        <f t="shared" si="19"/>
        <v>0</v>
      </c>
      <c r="CU25" s="3">
        <f t="shared" si="19"/>
        <v>0</v>
      </c>
      <c r="CV25" s="3">
        <f t="shared" si="19"/>
        <v>0</v>
      </c>
      <c r="CW25" s="3">
        <f t="shared" si="19"/>
        <v>0</v>
      </c>
      <c r="CX25" s="3">
        <f t="shared" si="19"/>
        <v>0</v>
      </c>
      <c r="CY25" s="3">
        <f t="shared" si="19"/>
        <v>0</v>
      </c>
      <c r="CZ25" s="3">
        <f t="shared" si="19"/>
        <v>0</v>
      </c>
      <c r="DA25" s="3">
        <f t="shared" si="19"/>
        <v>0</v>
      </c>
      <c r="DB25" s="3">
        <f t="shared" si="19"/>
        <v>0</v>
      </c>
      <c r="DC25" s="3">
        <f t="shared" si="19"/>
        <v>1</v>
      </c>
      <c r="DD25" s="3">
        <f t="shared" si="20"/>
        <v>0</v>
      </c>
      <c r="DE25" s="3">
        <f t="shared" si="20"/>
        <v>0</v>
      </c>
      <c r="DF25" s="3">
        <f t="shared" si="20"/>
        <v>0</v>
      </c>
      <c r="DG25" s="3">
        <f t="shared" si="20"/>
        <v>0</v>
      </c>
      <c r="DH25" s="3">
        <f t="shared" si="20"/>
        <v>0</v>
      </c>
      <c r="DI25" s="3">
        <f t="shared" si="20"/>
        <v>0</v>
      </c>
      <c r="DJ25" s="3">
        <f t="shared" si="20"/>
        <v>0</v>
      </c>
      <c r="DK25" s="3">
        <f t="shared" si="20"/>
        <v>0</v>
      </c>
      <c r="DL25" s="3">
        <f t="shared" si="20"/>
        <v>0</v>
      </c>
      <c r="DM25" s="3">
        <f t="shared" si="20"/>
        <v>0</v>
      </c>
    </row>
    <row r="26" spans="2:117" x14ac:dyDescent="0.35">
      <c r="B26" s="58"/>
      <c r="C26" s="58"/>
      <c r="D26" s="59"/>
      <c r="E26" s="60"/>
      <c r="I26" s="20" t="s">
        <v>9</v>
      </c>
      <c r="J26" s="20" t="s">
        <v>72</v>
      </c>
      <c r="K26" s="20" t="s">
        <v>123</v>
      </c>
      <c r="L26" s="20">
        <v>3</v>
      </c>
      <c r="M26" s="20" t="s">
        <v>49</v>
      </c>
      <c r="N26" s="5">
        <f>SUMIFS(balanco_massas[massa],balanco_massas[macroprocesso],principal[[#This Row],[macroprocesso]],balanco_massas[produto],principal[[#This Row],[proto]])</f>
        <v>3455.0843085184442</v>
      </c>
      <c r="O26" s="22" t="s">
        <v>87</v>
      </c>
      <c r="P26" s="22" t="s">
        <v>154</v>
      </c>
      <c r="Q26" s="23" t="s">
        <v>30</v>
      </c>
      <c r="R26" s="24">
        <v>2.3136127207921098E-6</v>
      </c>
      <c r="S26" s="33">
        <v>1</v>
      </c>
      <c r="T26" s="34">
        <f>principal[[#This Row],[dec_perc]]*principal[[#This Row],[consumo_especifico]]</f>
        <v>2.3136127207921098E-6</v>
      </c>
      <c r="U26" s="20" t="s">
        <v>15</v>
      </c>
      <c r="V26" s="20">
        <v>1</v>
      </c>
      <c r="W26" s="20"/>
      <c r="X26" s="20"/>
      <c r="Y26" s="20"/>
      <c r="Z26" s="20"/>
      <c r="AA26" s="20"/>
      <c r="AB26" s="20"/>
      <c r="AC26" s="35" cm="1">
        <f t="array" aca="1" ref="AC26" ca="1">SUMPRODUCT(OFFSET(AV26,0,0,1,ROWS(principal[dec_perc])),TRANSPOSE(principal[dec_perc]))</f>
        <v>1</v>
      </c>
      <c r="AD26" s="45">
        <f>principal[[#This Row],[fe_escopo_1]]+principal[[#This Row],[fe_escopo_2]]+principal[[#This Row],[fe_escopo_3]]</f>
        <v>1000</v>
      </c>
      <c r="AE26" s="6" cm="1">
        <f t="array" ref="AE26">_xlfn.XLOOKUP(1,(principal[[#This Row],[consumivel]]=fator_emissao[consumivel])*(fator_emissao[escopo]="SCOPE 1"),fator_emissao[fator_emissao],0,0)</f>
        <v>0</v>
      </c>
      <c r="AF26" s="6" cm="1">
        <f t="array" ref="AF26">_xlfn.XLOOKUP(1,(principal[[#This Row],[consumivel]]=fator_emissao[consumivel])*(fator_emissao[escopo]="SCOPE 2"),fator_emissao[fator_emissao],0,0)</f>
        <v>0</v>
      </c>
      <c r="AG26" s="6" cm="1">
        <f t="array" ref="AG26">_xlfn.XLOOKUP(1,(principal[[#This Row],[consumivel]]=fator_emissao[consumivel])*(fator_emissao[escopo]="SCOPE 3"),fator_emissao[fator_emissao],0,0)</f>
        <v>1000</v>
      </c>
      <c r="AH26" s="5">
        <f>principal[[#This Row],[massa_kt]]*principal[[#This Row],[consumo_especifico]]*principal[[#This Row],[fe_escopo_1]]*principal[[#This Row],[dec_perc]]</f>
        <v>0</v>
      </c>
      <c r="AI26" s="5">
        <f>principal[[#This Row],[massa_kt]]*principal[[#This Row],[consumo_especifico]]*principal[[#This Row],[fe_escopo_2]]*principal[[#This Row],[dec_perc]]</f>
        <v>0</v>
      </c>
      <c r="AJ26" s="5">
        <f>principal[[#This Row],[massa_kt]]*principal[[#This Row],[consumo_especifico]]*principal[[#This Row],[fe_escopo_3]]*principal[[#This Row],[dec_perc]]</f>
        <v>7.9937270075974824</v>
      </c>
      <c r="AK26" s="12">
        <f>principal[[#This Row],[ESCOPO 1]]+principal[[#This Row],[ESCOPO 2]]+principal[[#This Row],[ESCOPO 3]]</f>
        <v>7.9937270075974824</v>
      </c>
      <c r="AL26" s="18">
        <f>1%*principal[[#This Row],[massa_kt]]*principal[[#This Row],[consumo_especifico]]*principal[[#This Row],[fe_escopo_1]]</f>
        <v>0</v>
      </c>
      <c r="AM26" s="18">
        <f>1%*principal[[#This Row],[massa_kt]]*principal[[#This Row],[consumo_especifico]]*principal[[#This Row],[fe_escopo_2]]</f>
        <v>0</v>
      </c>
      <c r="AN26" s="18">
        <f>1%*principal[[#This Row],[massa_kt]]*principal[[#This Row],[consumo_especifico]]*principal[[#This Row],[fe_escopo_3]]</f>
        <v>7.9937270075974842E-2</v>
      </c>
      <c r="AO26" s="18">
        <f>principal[[#This Row],[sens_esc_3]]+principal[[#This Row],[sens_esc_2]]+principal[[#This Row],[sens_esc_1]]</f>
        <v>7.9937270075974842E-2</v>
      </c>
      <c r="AP26" s="5"/>
      <c r="AQ26" s="50">
        <f>IF(principal[[#This Row],[BAU]]=1,1,"")</f>
        <v>1</v>
      </c>
      <c r="AR26" s="50" t="str" cm="1">
        <f t="array" ref="AR26">IFERROR(IF(principal[[#This Row],[tecnologia]]="BAU","",_xlfn.XLOOKUP(1,($B$18:$B$56=principal[[#This Row],[tecnologia]])*($C$18:$C$56=principal[[#This Row],[unidade]]),$D$18:$D$56,0,0)),"")</f>
        <v/>
      </c>
      <c r="AS26" s="50" t="str" cm="1">
        <f t="array" ref="AS26">IFERROR(IF(principal[[#This Row],[tecnologia]]="BAU","",_xlfn.XLOOKUP(1,($B$18:$B$56=principal[[#This Row],[tecnologia]])*($C$18:$C$56=principal[[#This Row],[unidade]]),$E$18:$E$56,0,0)),"")</f>
        <v/>
      </c>
      <c r="AT26" s="5"/>
      <c r="AU26" s="46">
        <v>26</v>
      </c>
      <c r="AV26" s="3">
        <f t="shared" si="14"/>
        <v>0</v>
      </c>
      <c r="AW26" s="3">
        <f t="shared" si="14"/>
        <v>0</v>
      </c>
      <c r="AX26" s="3">
        <f t="shared" si="14"/>
        <v>0</v>
      </c>
      <c r="AY26" s="3">
        <f t="shared" si="14"/>
        <v>0</v>
      </c>
      <c r="AZ26" s="3">
        <f t="shared" si="14"/>
        <v>0</v>
      </c>
      <c r="BA26" s="3">
        <f t="shared" si="14"/>
        <v>0</v>
      </c>
      <c r="BB26" s="3">
        <f t="shared" si="14"/>
        <v>0</v>
      </c>
      <c r="BC26" s="3">
        <f t="shared" si="14"/>
        <v>0</v>
      </c>
      <c r="BD26" s="3">
        <f t="shared" si="14"/>
        <v>0</v>
      </c>
      <c r="BE26" s="3">
        <f t="shared" si="14"/>
        <v>0</v>
      </c>
      <c r="BF26" s="3">
        <f t="shared" si="15"/>
        <v>0</v>
      </c>
      <c r="BG26" s="3">
        <f t="shared" si="15"/>
        <v>0</v>
      </c>
      <c r="BH26" s="3">
        <f t="shared" si="15"/>
        <v>0</v>
      </c>
      <c r="BI26" s="3">
        <f t="shared" si="15"/>
        <v>0</v>
      </c>
      <c r="BJ26" s="3">
        <f t="shared" si="15"/>
        <v>0</v>
      </c>
      <c r="BK26" s="3">
        <f t="shared" si="15"/>
        <v>0</v>
      </c>
      <c r="BL26" s="3">
        <f t="shared" si="15"/>
        <v>0</v>
      </c>
      <c r="BM26" s="3">
        <f t="shared" si="15"/>
        <v>0</v>
      </c>
      <c r="BN26" s="3">
        <f t="shared" si="15"/>
        <v>0</v>
      </c>
      <c r="BO26" s="3">
        <f t="shared" si="15"/>
        <v>0</v>
      </c>
      <c r="BP26" s="3">
        <f t="shared" si="16"/>
        <v>0</v>
      </c>
      <c r="BQ26" s="3">
        <f t="shared" si="16"/>
        <v>0</v>
      </c>
      <c r="BR26" s="3">
        <f t="shared" si="16"/>
        <v>0</v>
      </c>
      <c r="BS26" s="3">
        <f t="shared" si="16"/>
        <v>1</v>
      </c>
      <c r="BT26" s="3">
        <f t="shared" si="16"/>
        <v>0</v>
      </c>
      <c r="BU26" s="3">
        <f t="shared" si="16"/>
        <v>0</v>
      </c>
      <c r="BV26" s="3">
        <f t="shared" si="16"/>
        <v>0</v>
      </c>
      <c r="BW26" s="3">
        <f t="shared" si="16"/>
        <v>0</v>
      </c>
      <c r="BX26" s="3">
        <f t="shared" si="16"/>
        <v>0</v>
      </c>
      <c r="BY26" s="3">
        <f t="shared" si="16"/>
        <v>0</v>
      </c>
      <c r="BZ26" s="3">
        <f t="shared" si="17"/>
        <v>0</v>
      </c>
      <c r="CA26" s="3">
        <f t="shared" si="17"/>
        <v>0</v>
      </c>
      <c r="CB26" s="3">
        <f t="shared" si="17"/>
        <v>0</v>
      </c>
      <c r="CC26" s="3">
        <f t="shared" si="17"/>
        <v>0</v>
      </c>
      <c r="CD26" s="3">
        <f t="shared" si="17"/>
        <v>0</v>
      </c>
      <c r="CE26" s="3">
        <f t="shared" si="17"/>
        <v>0</v>
      </c>
      <c r="CF26" s="3">
        <f t="shared" si="17"/>
        <v>0</v>
      </c>
      <c r="CG26" s="3">
        <f t="shared" si="17"/>
        <v>0</v>
      </c>
      <c r="CH26" s="3">
        <f t="shared" si="17"/>
        <v>0</v>
      </c>
      <c r="CI26" s="3">
        <f t="shared" si="17"/>
        <v>0</v>
      </c>
      <c r="CJ26" s="3">
        <f t="shared" si="18"/>
        <v>0</v>
      </c>
      <c r="CK26" s="3">
        <f t="shared" si="18"/>
        <v>0</v>
      </c>
      <c r="CL26" s="3">
        <f t="shared" si="18"/>
        <v>0</v>
      </c>
      <c r="CM26" s="3">
        <f t="shared" si="18"/>
        <v>0</v>
      </c>
      <c r="CN26" s="3">
        <f t="shared" si="18"/>
        <v>0</v>
      </c>
      <c r="CO26" s="3">
        <f t="shared" si="18"/>
        <v>0</v>
      </c>
      <c r="CP26" s="3">
        <f t="shared" si="18"/>
        <v>0</v>
      </c>
      <c r="CQ26" s="3">
        <f t="shared" si="18"/>
        <v>0</v>
      </c>
      <c r="CR26" s="3">
        <f t="shared" si="18"/>
        <v>0</v>
      </c>
      <c r="CS26" s="3">
        <f t="shared" si="18"/>
        <v>0</v>
      </c>
      <c r="CT26" s="3">
        <f t="shared" si="19"/>
        <v>0</v>
      </c>
      <c r="CU26" s="3">
        <f t="shared" si="19"/>
        <v>0</v>
      </c>
      <c r="CV26" s="3">
        <f t="shared" si="19"/>
        <v>0</v>
      </c>
      <c r="CW26" s="3">
        <f t="shared" si="19"/>
        <v>0</v>
      </c>
      <c r="CX26" s="3">
        <f t="shared" si="19"/>
        <v>0</v>
      </c>
      <c r="CY26" s="3">
        <f t="shared" si="19"/>
        <v>0</v>
      </c>
      <c r="CZ26" s="3">
        <f t="shared" si="19"/>
        <v>0</v>
      </c>
      <c r="DA26" s="3">
        <f t="shared" si="19"/>
        <v>0</v>
      </c>
      <c r="DB26" s="3">
        <f t="shared" si="19"/>
        <v>0</v>
      </c>
      <c r="DC26" s="3">
        <f t="shared" si="19"/>
        <v>0</v>
      </c>
      <c r="DD26" s="3">
        <f t="shared" si="20"/>
        <v>0</v>
      </c>
      <c r="DE26" s="3">
        <f t="shared" si="20"/>
        <v>0</v>
      </c>
      <c r="DF26" s="3">
        <f t="shared" si="20"/>
        <v>0</v>
      </c>
      <c r="DG26" s="3">
        <f t="shared" si="20"/>
        <v>0</v>
      </c>
      <c r="DH26" s="3">
        <f t="shared" si="20"/>
        <v>0</v>
      </c>
      <c r="DI26" s="3">
        <f t="shared" si="20"/>
        <v>0</v>
      </c>
      <c r="DJ26" s="3">
        <f t="shared" si="20"/>
        <v>0</v>
      </c>
      <c r="DK26" s="3">
        <f t="shared" si="20"/>
        <v>0</v>
      </c>
      <c r="DL26" s="3">
        <f t="shared" si="20"/>
        <v>0</v>
      </c>
      <c r="DM26" s="3">
        <f t="shared" si="20"/>
        <v>0</v>
      </c>
    </row>
    <row r="27" spans="2:117" x14ac:dyDescent="0.35">
      <c r="B27" s="58"/>
      <c r="C27" s="58"/>
      <c r="D27" s="59"/>
      <c r="E27" s="60"/>
      <c r="I27" s="20" t="s">
        <v>9</v>
      </c>
      <c r="J27" s="20" t="s">
        <v>72</v>
      </c>
      <c r="K27" s="20" t="s">
        <v>123</v>
      </c>
      <c r="L27" s="20">
        <v>3</v>
      </c>
      <c r="M27" s="20" t="s">
        <v>49</v>
      </c>
      <c r="N27" s="5">
        <f>SUMIFS(balanco_massas[massa],balanco_massas[macroprocesso],principal[[#This Row],[macroprocesso]],balanco_massas[produto],principal[[#This Row],[proto]])</f>
        <v>3455.0843085184442</v>
      </c>
      <c r="O27" s="22" t="s">
        <v>87</v>
      </c>
      <c r="P27" s="22" t="s">
        <v>147</v>
      </c>
      <c r="Q27" s="23" t="s">
        <v>26</v>
      </c>
      <c r="R27" s="24">
        <v>4.90256013019766E-5</v>
      </c>
      <c r="S27" s="33">
        <v>1</v>
      </c>
      <c r="T27" s="34">
        <f>principal[[#This Row],[dec_perc]]*principal[[#This Row],[consumo_especifico]]</f>
        <v>4.90256013019766E-5</v>
      </c>
      <c r="U27" s="20" t="s">
        <v>31</v>
      </c>
      <c r="V27" s="20">
        <v>1</v>
      </c>
      <c r="W27" s="20"/>
      <c r="X27" s="20"/>
      <c r="Y27" s="20"/>
      <c r="Z27" s="20"/>
      <c r="AA27" s="20"/>
      <c r="AB27" s="20"/>
      <c r="AC27" s="35" cm="1">
        <f t="array" aca="1" ref="AC27" ca="1">SUMPRODUCT(OFFSET(AV27,0,0,1,ROWS(principal[dec_perc])),TRANSPOSE(principal[dec_perc]))</f>
        <v>1</v>
      </c>
      <c r="AD27" s="45">
        <f>principal[[#This Row],[fe_escopo_1]]+principal[[#This Row],[fe_escopo_2]]+principal[[#This Row],[fe_escopo_3]]</f>
        <v>60.671999999999997</v>
      </c>
      <c r="AE27" s="6" cm="1">
        <f t="array" ref="AE27">_xlfn.XLOOKUP(1,(principal[[#This Row],[consumivel]]=fator_emissao[consumivel])*(fator_emissao[escopo]="SCOPE 1"),fator_emissao[fator_emissao],0,0)</f>
        <v>0</v>
      </c>
      <c r="AF27" s="6" cm="1">
        <f t="array" ref="AF27">_xlfn.XLOOKUP(1,(principal[[#This Row],[consumivel]]=fator_emissao[consumivel])*(fator_emissao[escopo]="SCOPE 2"),fator_emissao[fator_emissao],0,0)</f>
        <v>60.671999999999997</v>
      </c>
      <c r="AG27" s="6" cm="1">
        <f t="array" ref="AG27">_xlfn.XLOOKUP(1,(principal[[#This Row],[consumivel]]=fator_emissao[consumivel])*(fator_emissao[escopo]="SCOPE 3"),fator_emissao[fator_emissao],0,0)</f>
        <v>0</v>
      </c>
      <c r="AH27" s="5">
        <f>principal[[#This Row],[massa_kt]]*principal[[#This Row],[consumo_especifico]]*principal[[#This Row],[fe_escopo_1]]*principal[[#This Row],[dec_perc]]</f>
        <v>0</v>
      </c>
      <c r="AI27" s="5">
        <f>principal[[#This Row],[massa_kt]]*principal[[#This Row],[consumo_especifico]]*principal[[#This Row],[fe_escopo_2]]*principal[[#This Row],[dec_perc]]</f>
        <v>10.277083604088668</v>
      </c>
      <c r="AJ27" s="5">
        <f>principal[[#This Row],[massa_kt]]*principal[[#This Row],[consumo_especifico]]*principal[[#This Row],[fe_escopo_3]]*principal[[#This Row],[dec_perc]]</f>
        <v>0</v>
      </c>
      <c r="AK27" s="12">
        <f>principal[[#This Row],[ESCOPO 1]]+principal[[#This Row],[ESCOPO 2]]+principal[[#This Row],[ESCOPO 3]]</f>
        <v>10.277083604088668</v>
      </c>
      <c r="AL27" s="18">
        <f>1%*principal[[#This Row],[massa_kt]]*principal[[#This Row],[consumo_especifico]]*principal[[#This Row],[fe_escopo_1]]</f>
        <v>0</v>
      </c>
      <c r="AM27" s="18">
        <f>1%*principal[[#This Row],[massa_kt]]*principal[[#This Row],[consumo_especifico]]*principal[[#This Row],[fe_escopo_2]]</f>
        <v>0.1027708360408867</v>
      </c>
      <c r="AN27" s="18">
        <f>1%*principal[[#This Row],[massa_kt]]*principal[[#This Row],[consumo_especifico]]*principal[[#This Row],[fe_escopo_3]]</f>
        <v>0</v>
      </c>
      <c r="AO27" s="18">
        <f>principal[[#This Row],[sens_esc_3]]+principal[[#This Row],[sens_esc_2]]+principal[[#This Row],[sens_esc_1]]</f>
        <v>0.1027708360408867</v>
      </c>
      <c r="AP27" s="5"/>
      <c r="AQ27" s="50">
        <f>IF(principal[[#This Row],[BAU]]=1,1,"")</f>
        <v>1</v>
      </c>
      <c r="AR27" s="50" t="str" cm="1">
        <f t="array" ref="AR27">IFERROR(IF(principal[[#This Row],[tecnologia]]="BAU","",_xlfn.XLOOKUP(1,($B$18:$B$56=principal[[#This Row],[tecnologia]])*($C$18:$C$56=principal[[#This Row],[unidade]]),$D$18:$D$56,0,0)),"")</f>
        <v/>
      </c>
      <c r="AS27" s="50" t="str" cm="1">
        <f t="array" ref="AS27">IFERROR(IF(principal[[#This Row],[tecnologia]]="BAU","",_xlfn.XLOOKUP(1,($B$18:$B$56=principal[[#This Row],[tecnologia]])*($C$18:$C$56=principal[[#This Row],[unidade]]),$E$18:$E$56,0,0)),"")</f>
        <v/>
      </c>
      <c r="AT27" s="5"/>
      <c r="AU27" s="46">
        <v>27</v>
      </c>
      <c r="AV27" s="3">
        <f t="shared" si="14"/>
        <v>0</v>
      </c>
      <c r="AW27" s="3">
        <f t="shared" si="14"/>
        <v>0</v>
      </c>
      <c r="AX27" s="3">
        <f t="shared" si="14"/>
        <v>0</v>
      </c>
      <c r="AY27" s="3">
        <f t="shared" si="14"/>
        <v>0</v>
      </c>
      <c r="AZ27" s="3">
        <f t="shared" si="14"/>
        <v>0</v>
      </c>
      <c r="BA27" s="3">
        <f t="shared" si="14"/>
        <v>0</v>
      </c>
      <c r="BB27" s="3">
        <f t="shared" si="14"/>
        <v>0</v>
      </c>
      <c r="BC27" s="3">
        <f t="shared" si="14"/>
        <v>0</v>
      </c>
      <c r="BD27" s="3">
        <f t="shared" si="14"/>
        <v>0</v>
      </c>
      <c r="BE27" s="3">
        <f t="shared" si="14"/>
        <v>0</v>
      </c>
      <c r="BF27" s="3">
        <f t="shared" si="15"/>
        <v>0</v>
      </c>
      <c r="BG27" s="3">
        <f t="shared" si="15"/>
        <v>0</v>
      </c>
      <c r="BH27" s="3">
        <f t="shared" si="15"/>
        <v>0</v>
      </c>
      <c r="BI27" s="3">
        <f t="shared" si="15"/>
        <v>0</v>
      </c>
      <c r="BJ27" s="3">
        <f t="shared" si="15"/>
        <v>0</v>
      </c>
      <c r="BK27" s="3">
        <f t="shared" si="15"/>
        <v>0</v>
      </c>
      <c r="BL27" s="3">
        <f t="shared" si="15"/>
        <v>0</v>
      </c>
      <c r="BM27" s="3">
        <f t="shared" si="15"/>
        <v>0</v>
      </c>
      <c r="BN27" s="3">
        <f t="shared" si="15"/>
        <v>0</v>
      </c>
      <c r="BO27" s="3">
        <f t="shared" si="15"/>
        <v>0</v>
      </c>
      <c r="BP27" s="3">
        <f t="shared" si="16"/>
        <v>0</v>
      </c>
      <c r="BQ27" s="3">
        <f t="shared" si="16"/>
        <v>0</v>
      </c>
      <c r="BR27" s="3">
        <f t="shared" si="16"/>
        <v>0</v>
      </c>
      <c r="BS27" s="3">
        <f t="shared" si="16"/>
        <v>0</v>
      </c>
      <c r="BT27" s="3">
        <f t="shared" si="16"/>
        <v>1</v>
      </c>
      <c r="BU27" s="3">
        <f t="shared" si="16"/>
        <v>0</v>
      </c>
      <c r="BV27" s="3">
        <f t="shared" si="16"/>
        <v>0</v>
      </c>
      <c r="BW27" s="3">
        <f t="shared" si="16"/>
        <v>0</v>
      </c>
      <c r="BX27" s="3">
        <f t="shared" si="16"/>
        <v>0</v>
      </c>
      <c r="BY27" s="3">
        <f t="shared" si="16"/>
        <v>0</v>
      </c>
      <c r="BZ27" s="3">
        <f t="shared" si="17"/>
        <v>0</v>
      </c>
      <c r="CA27" s="3">
        <f t="shared" si="17"/>
        <v>0</v>
      </c>
      <c r="CB27" s="3">
        <f t="shared" si="17"/>
        <v>0</v>
      </c>
      <c r="CC27" s="3">
        <f t="shared" si="17"/>
        <v>0</v>
      </c>
      <c r="CD27" s="3">
        <f t="shared" si="17"/>
        <v>0</v>
      </c>
      <c r="CE27" s="3">
        <f t="shared" si="17"/>
        <v>0</v>
      </c>
      <c r="CF27" s="3">
        <f t="shared" si="17"/>
        <v>0</v>
      </c>
      <c r="CG27" s="3">
        <f t="shared" si="17"/>
        <v>0</v>
      </c>
      <c r="CH27" s="3">
        <f t="shared" si="17"/>
        <v>0</v>
      </c>
      <c r="CI27" s="3">
        <f t="shared" si="17"/>
        <v>0</v>
      </c>
      <c r="CJ27" s="3">
        <f t="shared" si="18"/>
        <v>0</v>
      </c>
      <c r="CK27" s="3">
        <f t="shared" si="18"/>
        <v>0</v>
      </c>
      <c r="CL27" s="3">
        <f t="shared" si="18"/>
        <v>0</v>
      </c>
      <c r="CM27" s="3">
        <f t="shared" si="18"/>
        <v>0</v>
      </c>
      <c r="CN27" s="3">
        <f t="shared" si="18"/>
        <v>0</v>
      </c>
      <c r="CO27" s="3">
        <f t="shared" si="18"/>
        <v>0</v>
      </c>
      <c r="CP27" s="3">
        <f t="shared" si="18"/>
        <v>0</v>
      </c>
      <c r="CQ27" s="3">
        <f t="shared" si="18"/>
        <v>0</v>
      </c>
      <c r="CR27" s="3">
        <f t="shared" si="18"/>
        <v>0</v>
      </c>
      <c r="CS27" s="3">
        <f t="shared" si="18"/>
        <v>0</v>
      </c>
      <c r="CT27" s="3">
        <f t="shared" si="19"/>
        <v>0</v>
      </c>
      <c r="CU27" s="3">
        <f t="shared" si="19"/>
        <v>0</v>
      </c>
      <c r="CV27" s="3">
        <f t="shared" si="19"/>
        <v>0</v>
      </c>
      <c r="CW27" s="3">
        <f t="shared" si="19"/>
        <v>0</v>
      </c>
      <c r="CX27" s="3">
        <f t="shared" si="19"/>
        <v>0</v>
      </c>
      <c r="CY27" s="3">
        <f t="shared" si="19"/>
        <v>0</v>
      </c>
      <c r="CZ27" s="3">
        <f t="shared" si="19"/>
        <v>0</v>
      </c>
      <c r="DA27" s="3">
        <f t="shared" si="19"/>
        <v>0</v>
      </c>
      <c r="DB27" s="3">
        <f t="shared" si="19"/>
        <v>0</v>
      </c>
      <c r="DC27" s="3">
        <f t="shared" si="19"/>
        <v>0</v>
      </c>
      <c r="DD27" s="3">
        <f t="shared" si="20"/>
        <v>0</v>
      </c>
      <c r="DE27" s="3">
        <f t="shared" si="20"/>
        <v>0</v>
      </c>
      <c r="DF27" s="3">
        <f t="shared" si="20"/>
        <v>0</v>
      </c>
      <c r="DG27" s="3">
        <f t="shared" si="20"/>
        <v>0</v>
      </c>
      <c r="DH27" s="3">
        <f t="shared" si="20"/>
        <v>0</v>
      </c>
      <c r="DI27" s="3">
        <f t="shared" si="20"/>
        <v>0</v>
      </c>
      <c r="DJ27" s="3">
        <f t="shared" si="20"/>
        <v>0</v>
      </c>
      <c r="DK27" s="3">
        <f t="shared" si="20"/>
        <v>0</v>
      </c>
      <c r="DL27" s="3">
        <f t="shared" si="20"/>
        <v>0</v>
      </c>
      <c r="DM27" s="3">
        <f t="shared" si="20"/>
        <v>0</v>
      </c>
    </row>
    <row r="28" spans="2:117" x14ac:dyDescent="0.35">
      <c r="B28" s="58"/>
      <c r="C28" s="58"/>
      <c r="D28" s="59"/>
      <c r="E28" s="60"/>
      <c r="I28" s="20" t="s">
        <v>9</v>
      </c>
      <c r="J28" s="20" t="s">
        <v>72</v>
      </c>
      <c r="K28" s="20" t="s">
        <v>123</v>
      </c>
      <c r="L28" s="20">
        <v>3</v>
      </c>
      <c r="M28" s="20" t="s">
        <v>49</v>
      </c>
      <c r="N28" s="5">
        <f>SUMIFS(balanco_massas[massa],balanco_massas[macroprocesso],principal[[#This Row],[macroprocesso]],balanco_massas[produto],principal[[#This Row],[proto]])</f>
        <v>3455.0843085184442</v>
      </c>
      <c r="O28" s="22" t="s">
        <v>87</v>
      </c>
      <c r="P28" s="22" t="s">
        <v>155</v>
      </c>
      <c r="Q28" s="23" t="s">
        <v>135</v>
      </c>
      <c r="R28" s="24">
        <v>7.5308361491667998E-5</v>
      </c>
      <c r="S28" s="33">
        <v>1</v>
      </c>
      <c r="T28" s="34">
        <f>principal[[#This Row],[dec_perc]]*principal[[#This Row],[consumo_especifico]]</f>
        <v>7.5308361491667998E-5</v>
      </c>
      <c r="U28" s="20" t="s">
        <v>31</v>
      </c>
      <c r="V28" s="20">
        <v>1</v>
      </c>
      <c r="W28" s="20"/>
      <c r="X28" s="20"/>
      <c r="Y28" s="20"/>
      <c r="Z28" s="20"/>
      <c r="AA28" s="20"/>
      <c r="AB28" s="20"/>
      <c r="AC28" s="35" cm="1">
        <f t="array" aca="1" ref="AC28" ca="1">SUMPRODUCT(OFFSET(AV28,0,0,1,ROWS(principal[dec_perc])),TRANSPOSE(principal[dec_perc]))</f>
        <v>1</v>
      </c>
      <c r="AD28" s="45">
        <f>principal[[#This Row],[fe_escopo_1]]+principal[[#This Row],[fe_escopo_2]]+principal[[#This Row],[fe_escopo_3]]</f>
        <v>1000</v>
      </c>
      <c r="AE28" s="6" cm="1">
        <f t="array" ref="AE28">_xlfn.XLOOKUP(1,(principal[[#This Row],[consumivel]]=fator_emissao[consumivel])*(fator_emissao[escopo]="SCOPE 1"),fator_emissao[fator_emissao],0,0)</f>
        <v>0</v>
      </c>
      <c r="AF28" s="6" cm="1">
        <f t="array" ref="AF28">_xlfn.XLOOKUP(1,(principal[[#This Row],[consumivel]]=fator_emissao[consumivel])*(fator_emissao[escopo]="SCOPE 2"),fator_emissao[fator_emissao],0,0)</f>
        <v>0</v>
      </c>
      <c r="AG28" s="6" cm="1">
        <f t="array" ref="AG28">_xlfn.XLOOKUP(1,(principal[[#This Row],[consumivel]]=fator_emissao[consumivel])*(fator_emissao[escopo]="SCOPE 3"),fator_emissao[fator_emissao],0,0)</f>
        <v>1000</v>
      </c>
      <c r="AH28" s="5">
        <f>principal[[#This Row],[massa_kt]]*principal[[#This Row],[consumo_especifico]]*principal[[#This Row],[fe_escopo_1]]*principal[[#This Row],[dec_perc]]</f>
        <v>0</v>
      </c>
      <c r="AI28" s="5">
        <f>principal[[#This Row],[massa_kt]]*principal[[#This Row],[consumo_especifico]]*principal[[#This Row],[fe_escopo_2]]*principal[[#This Row],[dec_perc]]</f>
        <v>0</v>
      </c>
      <c r="AJ28" s="5">
        <f>principal[[#This Row],[massa_kt]]*principal[[#This Row],[consumo_especifico]]*principal[[#This Row],[fe_escopo_3]]*principal[[#This Row],[dec_perc]]</f>
        <v>260.19673809009674</v>
      </c>
      <c r="AK28" s="12">
        <f>principal[[#This Row],[ESCOPO 1]]+principal[[#This Row],[ESCOPO 2]]+principal[[#This Row],[ESCOPO 3]]</f>
        <v>260.19673809009674</v>
      </c>
      <c r="AL28" s="18">
        <f>1%*principal[[#This Row],[massa_kt]]*principal[[#This Row],[consumo_especifico]]*principal[[#This Row],[fe_escopo_1]]</f>
        <v>0</v>
      </c>
      <c r="AM28" s="18">
        <f>1%*principal[[#This Row],[massa_kt]]*principal[[#This Row],[consumo_especifico]]*principal[[#This Row],[fe_escopo_2]]</f>
        <v>0</v>
      </c>
      <c r="AN28" s="18">
        <f>1%*principal[[#This Row],[massa_kt]]*principal[[#This Row],[consumo_especifico]]*principal[[#This Row],[fe_escopo_3]]</f>
        <v>2.6019673809009682</v>
      </c>
      <c r="AO28" s="18">
        <f>principal[[#This Row],[sens_esc_3]]+principal[[#This Row],[sens_esc_2]]+principal[[#This Row],[sens_esc_1]]</f>
        <v>2.6019673809009682</v>
      </c>
      <c r="AP28" s="5"/>
      <c r="AQ28" s="50">
        <f>IF(principal[[#This Row],[BAU]]=1,1,"")</f>
        <v>1</v>
      </c>
      <c r="AR28" s="50" t="str" cm="1">
        <f t="array" ref="AR28">IFERROR(IF(principal[[#This Row],[tecnologia]]="BAU","",_xlfn.XLOOKUP(1,($B$18:$B$56=principal[[#This Row],[tecnologia]])*($C$18:$C$56=principal[[#This Row],[unidade]]),$D$18:$D$56,0,0)),"")</f>
        <v/>
      </c>
      <c r="AS28" s="50" t="str" cm="1">
        <f t="array" ref="AS28">IFERROR(IF(principal[[#This Row],[tecnologia]]="BAU","",_xlfn.XLOOKUP(1,($B$18:$B$56=principal[[#This Row],[tecnologia]])*($C$18:$C$56=principal[[#This Row],[unidade]]),$E$18:$E$56,0,0)),"")</f>
        <v/>
      </c>
      <c r="AT28" s="5"/>
      <c r="AU28" s="47">
        <v>28</v>
      </c>
      <c r="AV28" s="3">
        <f t="shared" si="14"/>
        <v>0</v>
      </c>
      <c r="AW28" s="3">
        <f t="shared" si="14"/>
        <v>0</v>
      </c>
      <c r="AX28" s="3">
        <f t="shared" si="14"/>
        <v>0</v>
      </c>
      <c r="AY28" s="3">
        <f t="shared" si="14"/>
        <v>0</v>
      </c>
      <c r="AZ28" s="3">
        <f t="shared" si="14"/>
        <v>0</v>
      </c>
      <c r="BA28" s="3">
        <f t="shared" si="14"/>
        <v>0</v>
      </c>
      <c r="BB28" s="3">
        <f t="shared" si="14"/>
        <v>0</v>
      </c>
      <c r="BC28" s="3">
        <f t="shared" si="14"/>
        <v>0</v>
      </c>
      <c r="BD28" s="3">
        <f t="shared" si="14"/>
        <v>0</v>
      </c>
      <c r="BE28" s="3">
        <f t="shared" si="14"/>
        <v>0</v>
      </c>
      <c r="BF28" s="3">
        <f t="shared" si="15"/>
        <v>0</v>
      </c>
      <c r="BG28" s="3">
        <f t="shared" si="15"/>
        <v>0</v>
      </c>
      <c r="BH28" s="3">
        <f t="shared" si="15"/>
        <v>0</v>
      </c>
      <c r="BI28" s="3">
        <f t="shared" si="15"/>
        <v>0</v>
      </c>
      <c r="BJ28" s="3">
        <f t="shared" si="15"/>
        <v>0</v>
      </c>
      <c r="BK28" s="3">
        <f t="shared" si="15"/>
        <v>0</v>
      </c>
      <c r="BL28" s="3">
        <f t="shared" si="15"/>
        <v>0</v>
      </c>
      <c r="BM28" s="3">
        <f t="shared" si="15"/>
        <v>0</v>
      </c>
      <c r="BN28" s="3">
        <f t="shared" si="15"/>
        <v>0</v>
      </c>
      <c r="BO28" s="3">
        <f t="shared" si="15"/>
        <v>0</v>
      </c>
      <c r="BP28" s="3">
        <f t="shared" si="16"/>
        <v>0</v>
      </c>
      <c r="BQ28" s="3">
        <f t="shared" si="16"/>
        <v>0</v>
      </c>
      <c r="BR28" s="3">
        <f t="shared" si="16"/>
        <v>0</v>
      </c>
      <c r="BS28" s="3">
        <f t="shared" si="16"/>
        <v>0</v>
      </c>
      <c r="BT28" s="3">
        <f t="shared" si="16"/>
        <v>0</v>
      </c>
      <c r="BU28" s="3">
        <f t="shared" si="16"/>
        <v>1</v>
      </c>
      <c r="BV28" s="3">
        <f t="shared" si="16"/>
        <v>0</v>
      </c>
      <c r="BW28" s="3">
        <f t="shared" si="16"/>
        <v>0</v>
      </c>
      <c r="BX28" s="3">
        <f t="shared" si="16"/>
        <v>0</v>
      </c>
      <c r="BY28" s="3">
        <f t="shared" si="16"/>
        <v>0</v>
      </c>
      <c r="BZ28" s="3">
        <f t="shared" si="17"/>
        <v>0</v>
      </c>
      <c r="CA28" s="3">
        <f t="shared" si="17"/>
        <v>0</v>
      </c>
      <c r="CB28" s="3">
        <f t="shared" si="17"/>
        <v>0</v>
      </c>
      <c r="CC28" s="3">
        <f t="shared" si="17"/>
        <v>0</v>
      </c>
      <c r="CD28" s="3">
        <f t="shared" si="17"/>
        <v>0</v>
      </c>
      <c r="CE28" s="3">
        <f t="shared" si="17"/>
        <v>0</v>
      </c>
      <c r="CF28" s="3">
        <f t="shared" si="17"/>
        <v>0</v>
      </c>
      <c r="CG28" s="3">
        <f t="shared" si="17"/>
        <v>0</v>
      </c>
      <c r="CH28" s="3">
        <f t="shared" si="17"/>
        <v>0</v>
      </c>
      <c r="CI28" s="3">
        <f t="shared" si="17"/>
        <v>0</v>
      </c>
      <c r="CJ28" s="3">
        <f t="shared" si="18"/>
        <v>0</v>
      </c>
      <c r="CK28" s="3">
        <f t="shared" si="18"/>
        <v>0</v>
      </c>
      <c r="CL28" s="3">
        <f t="shared" si="18"/>
        <v>0</v>
      </c>
      <c r="CM28" s="3">
        <f t="shared" si="18"/>
        <v>0</v>
      </c>
      <c r="CN28" s="3">
        <f t="shared" si="18"/>
        <v>0</v>
      </c>
      <c r="CO28" s="3">
        <f t="shared" si="18"/>
        <v>0</v>
      </c>
      <c r="CP28" s="3">
        <f t="shared" si="18"/>
        <v>0</v>
      </c>
      <c r="CQ28" s="3">
        <f t="shared" si="18"/>
        <v>0</v>
      </c>
      <c r="CR28" s="3">
        <f t="shared" si="18"/>
        <v>0</v>
      </c>
      <c r="CS28" s="3">
        <f t="shared" si="18"/>
        <v>0</v>
      </c>
      <c r="CT28" s="3">
        <f t="shared" si="19"/>
        <v>0</v>
      </c>
      <c r="CU28" s="3">
        <f t="shared" si="19"/>
        <v>0</v>
      </c>
      <c r="CV28" s="3">
        <f t="shared" si="19"/>
        <v>0</v>
      </c>
      <c r="CW28" s="3">
        <f t="shared" si="19"/>
        <v>0</v>
      </c>
      <c r="CX28" s="3">
        <f t="shared" si="19"/>
        <v>0</v>
      </c>
      <c r="CY28" s="3">
        <f t="shared" si="19"/>
        <v>0</v>
      </c>
      <c r="CZ28" s="3">
        <f t="shared" si="19"/>
        <v>0</v>
      </c>
      <c r="DA28" s="3">
        <f t="shared" si="19"/>
        <v>0</v>
      </c>
      <c r="DB28" s="3">
        <f t="shared" si="19"/>
        <v>0</v>
      </c>
      <c r="DC28" s="3">
        <f t="shared" si="19"/>
        <v>0</v>
      </c>
      <c r="DD28" s="3">
        <f t="shared" si="20"/>
        <v>0</v>
      </c>
      <c r="DE28" s="3">
        <f t="shared" si="20"/>
        <v>0</v>
      </c>
      <c r="DF28" s="3">
        <f t="shared" si="20"/>
        <v>0</v>
      </c>
      <c r="DG28" s="3">
        <f t="shared" si="20"/>
        <v>0</v>
      </c>
      <c r="DH28" s="3">
        <f t="shared" si="20"/>
        <v>0</v>
      </c>
      <c r="DI28" s="3">
        <f t="shared" si="20"/>
        <v>0</v>
      </c>
      <c r="DJ28" s="3">
        <f t="shared" si="20"/>
        <v>0</v>
      </c>
      <c r="DK28" s="3">
        <f t="shared" si="20"/>
        <v>0</v>
      </c>
      <c r="DL28" s="3">
        <f t="shared" si="20"/>
        <v>0</v>
      </c>
      <c r="DM28" s="3">
        <f t="shared" si="20"/>
        <v>0</v>
      </c>
    </row>
    <row r="29" spans="2:117" x14ac:dyDescent="0.35">
      <c r="B29" s="58"/>
      <c r="C29" s="58"/>
      <c r="D29" s="59"/>
      <c r="E29" s="60"/>
      <c r="I29" s="20" t="s">
        <v>9</v>
      </c>
      <c r="J29" s="20" t="s">
        <v>10</v>
      </c>
      <c r="K29" s="20" t="s">
        <v>124</v>
      </c>
      <c r="L29" s="20">
        <v>4</v>
      </c>
      <c r="M29" s="20" t="s">
        <v>49</v>
      </c>
      <c r="N29" s="5">
        <f>SUMIFS(balanco_massas[massa],balanco_massas[macroprocesso],principal[[#This Row],[macroprocesso]],balanco_massas[produto],principal[[#This Row],[proto]])</f>
        <v>3455.0843085184442</v>
      </c>
      <c r="O29" s="22" t="s">
        <v>87</v>
      </c>
      <c r="P29" s="22" t="s">
        <v>145</v>
      </c>
      <c r="Q29" s="23" t="s">
        <v>19</v>
      </c>
      <c r="R29" s="24">
        <v>4.3747340312156602E-3</v>
      </c>
      <c r="S29" s="33">
        <v>1</v>
      </c>
      <c r="T29" s="34">
        <f>principal[[#This Row],[dec_perc]]*principal[[#This Row],[consumo_especifico]]</f>
        <v>4.3747340312156602E-3</v>
      </c>
      <c r="U29" s="20" t="s">
        <v>20</v>
      </c>
      <c r="V29" s="20">
        <v>1</v>
      </c>
      <c r="W29" s="20"/>
      <c r="X29" s="20"/>
      <c r="Y29" s="20"/>
      <c r="Z29" s="20"/>
      <c r="AA29" s="20"/>
      <c r="AB29" s="20"/>
      <c r="AC29" s="35" cm="1">
        <f t="array" aca="1" ref="AC29" ca="1">SUMPRODUCT(OFFSET(AV29,0,0,1,ROWS(principal[dec_perc])),TRANSPOSE(principal[dec_perc]))</f>
        <v>1</v>
      </c>
      <c r="AD29" s="45">
        <f>principal[[#This Row],[fe_escopo_1]]+principal[[#This Row],[fe_escopo_2]]+principal[[#This Row],[fe_escopo_3]]</f>
        <v>2.8886516019667829</v>
      </c>
      <c r="AE29" s="6" cm="1">
        <f t="array" ref="AE29">_xlfn.XLOOKUP(1,(principal[[#This Row],[consumivel]]=fator_emissao[consumivel])*(fator_emissao[escopo]="SCOPE 1"),fator_emissao[fator_emissao],0,0)</f>
        <v>2.3500143206334498</v>
      </c>
      <c r="AF29" s="6" cm="1">
        <f t="array" ref="AF29">_xlfn.XLOOKUP(1,(principal[[#This Row],[consumivel]]=fator_emissao[consumivel])*(fator_emissao[escopo]="SCOPE 2"),fator_emissao[fator_emissao],0,0)</f>
        <v>0</v>
      </c>
      <c r="AG29" s="6" cm="1">
        <f t="array" ref="AG29">_xlfn.XLOOKUP(1,(principal[[#This Row],[consumivel]]=fator_emissao[consumivel])*(fator_emissao[escopo]="SCOPE 3"),fator_emissao[fator_emissao],0,0)</f>
        <v>0.538637281333333</v>
      </c>
      <c r="AH29" s="5">
        <f>principal[[#This Row],[massa_kt]]*principal[[#This Row],[consumo_especifico]]*principal[[#This Row],[fe_escopo_1]]*principal[[#This Row],[dec_perc]]</f>
        <v>35.52064248465522</v>
      </c>
      <c r="AI29" s="5">
        <f>principal[[#This Row],[massa_kt]]*principal[[#This Row],[consumo_especifico]]*principal[[#This Row],[fe_escopo_2]]*principal[[#This Row],[dec_perc]]</f>
        <v>0</v>
      </c>
      <c r="AJ29" s="5">
        <f>principal[[#This Row],[massa_kt]]*principal[[#This Row],[consumo_especifico]]*principal[[#This Row],[fe_escopo_3]]*principal[[#This Row],[dec_perc]]</f>
        <v>8.1415428540838484</v>
      </c>
      <c r="AK29" s="12">
        <f>principal[[#This Row],[ESCOPO 1]]+principal[[#This Row],[ESCOPO 2]]+principal[[#This Row],[ESCOPO 3]]</f>
        <v>43.662185338739064</v>
      </c>
      <c r="AL29" s="18">
        <f>1%*principal[[#This Row],[massa_kt]]*principal[[#This Row],[consumo_especifico]]*principal[[#This Row],[fe_escopo_1]]</f>
        <v>0.35520642484655224</v>
      </c>
      <c r="AM29" s="18">
        <f>1%*principal[[#This Row],[massa_kt]]*principal[[#This Row],[consumo_especifico]]*principal[[#This Row],[fe_escopo_2]]</f>
        <v>0</v>
      </c>
      <c r="AN29" s="18">
        <f>1%*principal[[#This Row],[massa_kt]]*principal[[#This Row],[consumo_especifico]]*principal[[#This Row],[fe_escopo_3]]</f>
        <v>8.1415428540838497E-2</v>
      </c>
      <c r="AO29" s="18">
        <f>principal[[#This Row],[sens_esc_3]]+principal[[#This Row],[sens_esc_2]]+principal[[#This Row],[sens_esc_1]]</f>
        <v>0.43662185338739073</v>
      </c>
      <c r="AP29" s="5"/>
      <c r="AQ29" s="50">
        <f>IF(principal[[#This Row],[BAU]]=1,1,"")</f>
        <v>1</v>
      </c>
      <c r="AR29" s="50" t="str" cm="1">
        <f t="array" ref="AR29">IFERROR(IF(principal[[#This Row],[tecnologia]]="BAU","",_xlfn.XLOOKUP(1,($B$18:$B$56=principal[[#This Row],[tecnologia]])*($C$18:$C$56=principal[[#This Row],[unidade]]),$D$18:$D$56,0,0)),"")</f>
        <v/>
      </c>
      <c r="AS29" s="50" t="str" cm="1">
        <f t="array" ref="AS29">IFERROR(IF(principal[[#This Row],[tecnologia]]="BAU","",_xlfn.XLOOKUP(1,($B$18:$B$56=principal[[#This Row],[tecnologia]])*($C$18:$C$56=principal[[#This Row],[unidade]]),$E$18:$E$56,0,0)),"")</f>
        <v/>
      </c>
      <c r="AT29" s="5"/>
      <c r="AU29" s="47">
        <v>29</v>
      </c>
      <c r="AV29" s="3">
        <f t="shared" si="14"/>
        <v>0</v>
      </c>
      <c r="AW29" s="3">
        <f t="shared" si="14"/>
        <v>0</v>
      </c>
      <c r="AX29" s="3">
        <f t="shared" si="14"/>
        <v>0</v>
      </c>
      <c r="AY29" s="3">
        <f t="shared" si="14"/>
        <v>0</v>
      </c>
      <c r="AZ29" s="3">
        <f t="shared" si="14"/>
        <v>0</v>
      </c>
      <c r="BA29" s="3">
        <f t="shared" si="14"/>
        <v>0</v>
      </c>
      <c r="BB29" s="3">
        <f t="shared" si="14"/>
        <v>0</v>
      </c>
      <c r="BC29" s="3">
        <f t="shared" si="14"/>
        <v>0</v>
      </c>
      <c r="BD29" s="3">
        <f t="shared" si="14"/>
        <v>0</v>
      </c>
      <c r="BE29" s="3">
        <f t="shared" si="14"/>
        <v>0</v>
      </c>
      <c r="BF29" s="3">
        <f t="shared" si="15"/>
        <v>0</v>
      </c>
      <c r="BG29" s="3">
        <f t="shared" si="15"/>
        <v>0</v>
      </c>
      <c r="BH29" s="3">
        <f t="shared" si="15"/>
        <v>0</v>
      </c>
      <c r="BI29" s="3">
        <f t="shared" si="15"/>
        <v>0</v>
      </c>
      <c r="BJ29" s="3">
        <f t="shared" si="15"/>
        <v>0</v>
      </c>
      <c r="BK29" s="3">
        <f t="shared" si="15"/>
        <v>0</v>
      </c>
      <c r="BL29" s="3">
        <f t="shared" si="15"/>
        <v>0</v>
      </c>
      <c r="BM29" s="3">
        <f t="shared" si="15"/>
        <v>0</v>
      </c>
      <c r="BN29" s="3">
        <f t="shared" si="15"/>
        <v>0</v>
      </c>
      <c r="BO29" s="3">
        <f t="shared" si="15"/>
        <v>0</v>
      </c>
      <c r="BP29" s="3">
        <f t="shared" si="16"/>
        <v>0</v>
      </c>
      <c r="BQ29" s="3">
        <f t="shared" si="16"/>
        <v>0</v>
      </c>
      <c r="BR29" s="3">
        <f t="shared" si="16"/>
        <v>0</v>
      </c>
      <c r="BS29" s="3">
        <f t="shared" si="16"/>
        <v>0</v>
      </c>
      <c r="BT29" s="3">
        <f t="shared" si="16"/>
        <v>0</v>
      </c>
      <c r="BU29" s="3">
        <f t="shared" si="16"/>
        <v>0</v>
      </c>
      <c r="BV29" s="3">
        <f t="shared" si="16"/>
        <v>1</v>
      </c>
      <c r="BW29" s="3">
        <f t="shared" si="16"/>
        <v>0</v>
      </c>
      <c r="BX29" s="3">
        <f t="shared" si="16"/>
        <v>0</v>
      </c>
      <c r="BY29" s="3">
        <f t="shared" si="16"/>
        <v>0</v>
      </c>
      <c r="BZ29" s="3">
        <f t="shared" si="17"/>
        <v>0</v>
      </c>
      <c r="CA29" s="3">
        <f t="shared" si="17"/>
        <v>0</v>
      </c>
      <c r="CB29" s="3">
        <f t="shared" si="17"/>
        <v>0</v>
      </c>
      <c r="CC29" s="3">
        <f t="shared" si="17"/>
        <v>0</v>
      </c>
      <c r="CD29" s="3">
        <f t="shared" si="17"/>
        <v>0</v>
      </c>
      <c r="CE29" s="3">
        <f t="shared" si="17"/>
        <v>0</v>
      </c>
      <c r="CF29" s="3">
        <f t="shared" si="17"/>
        <v>0</v>
      </c>
      <c r="CG29" s="3">
        <f t="shared" si="17"/>
        <v>0</v>
      </c>
      <c r="CH29" s="3">
        <f t="shared" si="17"/>
        <v>0</v>
      </c>
      <c r="CI29" s="3">
        <f t="shared" si="17"/>
        <v>0</v>
      </c>
      <c r="CJ29" s="3">
        <f t="shared" si="18"/>
        <v>0</v>
      </c>
      <c r="CK29" s="3">
        <f t="shared" si="18"/>
        <v>0</v>
      </c>
      <c r="CL29" s="3">
        <f t="shared" si="18"/>
        <v>0</v>
      </c>
      <c r="CM29" s="3">
        <f t="shared" si="18"/>
        <v>0</v>
      </c>
      <c r="CN29" s="3">
        <f t="shared" si="18"/>
        <v>0</v>
      </c>
      <c r="CO29" s="3">
        <f t="shared" si="18"/>
        <v>0</v>
      </c>
      <c r="CP29" s="3">
        <f t="shared" si="18"/>
        <v>0</v>
      </c>
      <c r="CQ29" s="3">
        <f t="shared" si="18"/>
        <v>0</v>
      </c>
      <c r="CR29" s="3">
        <f t="shared" si="18"/>
        <v>0</v>
      </c>
      <c r="CS29" s="3">
        <f t="shared" si="18"/>
        <v>0</v>
      </c>
      <c r="CT29" s="3">
        <f t="shared" si="19"/>
        <v>0</v>
      </c>
      <c r="CU29" s="3">
        <f t="shared" si="19"/>
        <v>0</v>
      </c>
      <c r="CV29" s="3">
        <f t="shared" si="19"/>
        <v>0</v>
      </c>
      <c r="CW29" s="3">
        <f t="shared" si="19"/>
        <v>0</v>
      </c>
      <c r="CX29" s="3">
        <f t="shared" si="19"/>
        <v>0</v>
      </c>
      <c r="CY29" s="3">
        <f t="shared" si="19"/>
        <v>0</v>
      </c>
      <c r="CZ29" s="3">
        <f t="shared" si="19"/>
        <v>0</v>
      </c>
      <c r="DA29" s="3">
        <f t="shared" si="19"/>
        <v>0</v>
      </c>
      <c r="DB29" s="3">
        <f t="shared" si="19"/>
        <v>0</v>
      </c>
      <c r="DC29" s="3">
        <f t="shared" si="19"/>
        <v>0</v>
      </c>
      <c r="DD29" s="3">
        <f t="shared" si="20"/>
        <v>0</v>
      </c>
      <c r="DE29" s="3">
        <f t="shared" si="20"/>
        <v>0</v>
      </c>
      <c r="DF29" s="3">
        <f t="shared" si="20"/>
        <v>0</v>
      </c>
      <c r="DG29" s="3">
        <f t="shared" si="20"/>
        <v>0</v>
      </c>
      <c r="DH29" s="3">
        <f t="shared" si="20"/>
        <v>0</v>
      </c>
      <c r="DI29" s="3">
        <f t="shared" si="20"/>
        <v>0</v>
      </c>
      <c r="DJ29" s="3">
        <f t="shared" si="20"/>
        <v>0</v>
      </c>
      <c r="DK29" s="3">
        <f t="shared" si="20"/>
        <v>0</v>
      </c>
      <c r="DL29" s="3">
        <f t="shared" si="20"/>
        <v>0</v>
      </c>
      <c r="DM29" s="3">
        <f t="shared" si="20"/>
        <v>0</v>
      </c>
    </row>
    <row r="30" spans="2:117" x14ac:dyDescent="0.35">
      <c r="B30" s="58"/>
      <c r="C30" s="58"/>
      <c r="D30" s="59"/>
      <c r="E30" s="60"/>
      <c r="I30" s="20" t="s">
        <v>9</v>
      </c>
      <c r="J30" s="20" t="s">
        <v>10</v>
      </c>
      <c r="K30" s="20" t="s">
        <v>124</v>
      </c>
      <c r="L30" s="20">
        <v>4</v>
      </c>
      <c r="M30" s="20" t="s">
        <v>49</v>
      </c>
      <c r="N30" s="5">
        <f>SUMIFS(balanco_massas[massa],balanco_massas[macroprocesso],principal[[#This Row],[macroprocesso]],balanco_massas[produto],principal[[#This Row],[proto]])</f>
        <v>3455.0843085184442</v>
      </c>
      <c r="O30" s="22" t="s">
        <v>87</v>
      </c>
      <c r="P30" s="22" t="s">
        <v>146</v>
      </c>
      <c r="Q30" s="23" t="s">
        <v>21</v>
      </c>
      <c r="R30" s="24">
        <v>2.5752751227371899E-3</v>
      </c>
      <c r="S30" s="33">
        <v>1</v>
      </c>
      <c r="T30" s="34">
        <f>principal[[#This Row],[dec_perc]]*principal[[#This Row],[consumo_especifico]]</f>
        <v>2.5752751227371899E-3</v>
      </c>
      <c r="U30" s="20" t="s">
        <v>20</v>
      </c>
      <c r="V30" s="20">
        <v>1</v>
      </c>
      <c r="W30" s="20"/>
      <c r="X30" s="20"/>
      <c r="Y30" s="20"/>
      <c r="Z30" s="20"/>
      <c r="AA30" s="20"/>
      <c r="AB30" s="20"/>
      <c r="AC30" s="35" cm="1">
        <f t="array" aca="1" ref="AC30" ca="1">SUMPRODUCT(OFFSET(AV30,0,0,1,ROWS(principal[dec_perc])),TRANSPOSE(principal[dec_perc]))</f>
        <v>1</v>
      </c>
      <c r="AD30" s="45">
        <f>principal[[#This Row],[fe_escopo_1]]+principal[[#This Row],[fe_escopo_2]]+principal[[#This Row],[fe_escopo_3]]</f>
        <v>2.9950489500875888</v>
      </c>
      <c r="AE30" s="6" cm="1">
        <f t="array" ref="AE30">_xlfn.XLOOKUP(1,(principal[[#This Row],[consumivel]]=fator_emissao[consumivel])*(fator_emissao[escopo]="SCOPE 1"),fator_emissao[fator_emissao],0,0)</f>
        <v>2.38068707</v>
      </c>
      <c r="AF30" s="6" cm="1">
        <f t="array" ref="AF30">_xlfn.XLOOKUP(1,(principal[[#This Row],[consumivel]]=fator_emissao[consumivel])*(fator_emissao[escopo]="SCOPE 2"),fator_emissao[fator_emissao],0,0)</f>
        <v>0</v>
      </c>
      <c r="AG30" s="6" cm="1">
        <f t="array" ref="AG30">_xlfn.XLOOKUP(1,(principal[[#This Row],[consumivel]]=fator_emissao[consumivel])*(fator_emissao[escopo]="SCOPE 3"),fator_emissao[fator_emissao],0,0)</f>
        <v>0.61436188008758896</v>
      </c>
      <c r="AH30" s="5">
        <f>principal[[#This Row],[massa_kt]]*principal[[#This Row],[consumo_especifico]]*principal[[#This Row],[fe_escopo_1]]*principal[[#This Row],[dec_perc]]</f>
        <v>21.182859953122978</v>
      </c>
      <c r="AI30" s="5">
        <f>principal[[#This Row],[massa_kt]]*principal[[#This Row],[consumo_especifico]]*principal[[#This Row],[fe_escopo_2]]*principal[[#This Row],[dec_perc]]</f>
        <v>0</v>
      </c>
      <c r="AJ30" s="5">
        <f>principal[[#This Row],[massa_kt]]*principal[[#This Row],[consumo_especifico]]*principal[[#This Row],[fe_escopo_3]]*principal[[#This Row],[dec_perc]]</f>
        <v>5.4664646313354952</v>
      </c>
      <c r="AK30" s="12">
        <f>principal[[#This Row],[ESCOPO 1]]+principal[[#This Row],[ESCOPO 2]]+principal[[#This Row],[ESCOPO 3]]</f>
        <v>26.649324584458473</v>
      </c>
      <c r="AL30" s="18">
        <f>1%*principal[[#This Row],[massa_kt]]*principal[[#This Row],[consumo_especifico]]*principal[[#This Row],[fe_escopo_1]]</f>
        <v>0.21182859953122982</v>
      </c>
      <c r="AM30" s="18">
        <f>1%*principal[[#This Row],[massa_kt]]*principal[[#This Row],[consumo_especifico]]*principal[[#This Row],[fe_escopo_2]]</f>
        <v>0</v>
      </c>
      <c r="AN30" s="18">
        <f>1%*principal[[#This Row],[massa_kt]]*principal[[#This Row],[consumo_especifico]]*principal[[#This Row],[fe_escopo_3]]</f>
        <v>5.4664646313354957E-2</v>
      </c>
      <c r="AO30" s="18">
        <f>principal[[#This Row],[sens_esc_3]]+principal[[#This Row],[sens_esc_2]]+principal[[#This Row],[sens_esc_1]]</f>
        <v>0.26649324584458478</v>
      </c>
      <c r="AP30" s="5"/>
      <c r="AQ30" s="50">
        <f>IF(principal[[#This Row],[BAU]]=1,1,"")</f>
        <v>1</v>
      </c>
      <c r="AR30" s="50" t="str" cm="1">
        <f t="array" ref="AR30">IFERROR(IF(principal[[#This Row],[tecnologia]]="BAU","",_xlfn.XLOOKUP(1,($B$18:$B$56=principal[[#This Row],[tecnologia]])*($C$18:$C$56=principal[[#This Row],[unidade]]),$D$18:$D$56,0,0)),"")</f>
        <v/>
      </c>
      <c r="AS30" s="50" t="str" cm="1">
        <f t="array" ref="AS30">IFERROR(IF(principal[[#This Row],[tecnologia]]="BAU","",_xlfn.XLOOKUP(1,($B$18:$B$56=principal[[#This Row],[tecnologia]])*($C$18:$C$56=principal[[#This Row],[unidade]]),$E$18:$E$56,0,0)),"")</f>
        <v/>
      </c>
      <c r="AT30" s="5"/>
      <c r="AU30" s="46">
        <v>30</v>
      </c>
      <c r="AV30" s="3">
        <f t="shared" si="14"/>
        <v>0</v>
      </c>
      <c r="AW30" s="3">
        <f t="shared" si="14"/>
        <v>0</v>
      </c>
      <c r="AX30" s="3">
        <f t="shared" si="14"/>
        <v>0</v>
      </c>
      <c r="AY30" s="3">
        <f t="shared" si="14"/>
        <v>0</v>
      </c>
      <c r="AZ30" s="3">
        <f t="shared" si="14"/>
        <v>0</v>
      </c>
      <c r="BA30" s="3">
        <f t="shared" si="14"/>
        <v>0</v>
      </c>
      <c r="BB30" s="3">
        <f t="shared" si="14"/>
        <v>0</v>
      </c>
      <c r="BC30" s="3">
        <f t="shared" si="14"/>
        <v>0</v>
      </c>
      <c r="BD30" s="3">
        <f t="shared" si="14"/>
        <v>0</v>
      </c>
      <c r="BE30" s="3">
        <f t="shared" si="14"/>
        <v>0</v>
      </c>
      <c r="BF30" s="3">
        <f t="shared" si="15"/>
        <v>0</v>
      </c>
      <c r="BG30" s="3">
        <f t="shared" si="15"/>
        <v>0</v>
      </c>
      <c r="BH30" s="3">
        <f t="shared" si="15"/>
        <v>0</v>
      </c>
      <c r="BI30" s="3">
        <f t="shared" si="15"/>
        <v>0</v>
      </c>
      <c r="BJ30" s="3">
        <f t="shared" si="15"/>
        <v>0</v>
      </c>
      <c r="BK30" s="3">
        <f t="shared" si="15"/>
        <v>0</v>
      </c>
      <c r="BL30" s="3">
        <f t="shared" si="15"/>
        <v>0</v>
      </c>
      <c r="BM30" s="3">
        <f t="shared" si="15"/>
        <v>0</v>
      </c>
      <c r="BN30" s="3">
        <f t="shared" si="15"/>
        <v>0</v>
      </c>
      <c r="BO30" s="3">
        <f t="shared" si="15"/>
        <v>0</v>
      </c>
      <c r="BP30" s="3">
        <f t="shared" si="16"/>
        <v>0</v>
      </c>
      <c r="BQ30" s="3">
        <f t="shared" si="16"/>
        <v>0</v>
      </c>
      <c r="BR30" s="3">
        <f t="shared" si="16"/>
        <v>0</v>
      </c>
      <c r="BS30" s="3">
        <f t="shared" si="16"/>
        <v>0</v>
      </c>
      <c r="BT30" s="3">
        <f t="shared" si="16"/>
        <v>0</v>
      </c>
      <c r="BU30" s="3">
        <f t="shared" si="16"/>
        <v>0</v>
      </c>
      <c r="BV30" s="3">
        <f t="shared" si="16"/>
        <v>0</v>
      </c>
      <c r="BW30" s="3">
        <f t="shared" si="16"/>
        <v>1</v>
      </c>
      <c r="BX30" s="3">
        <f t="shared" si="16"/>
        <v>0</v>
      </c>
      <c r="BY30" s="3">
        <f t="shared" si="16"/>
        <v>0</v>
      </c>
      <c r="BZ30" s="3">
        <f t="shared" si="17"/>
        <v>0</v>
      </c>
      <c r="CA30" s="3">
        <f t="shared" si="17"/>
        <v>0</v>
      </c>
      <c r="CB30" s="3">
        <f t="shared" si="17"/>
        <v>0</v>
      </c>
      <c r="CC30" s="3">
        <f t="shared" si="17"/>
        <v>0</v>
      </c>
      <c r="CD30" s="3">
        <f t="shared" si="17"/>
        <v>0</v>
      </c>
      <c r="CE30" s="3">
        <f t="shared" si="17"/>
        <v>0</v>
      </c>
      <c r="CF30" s="3">
        <f t="shared" si="17"/>
        <v>0</v>
      </c>
      <c r="CG30" s="3">
        <f t="shared" si="17"/>
        <v>0</v>
      </c>
      <c r="CH30" s="3">
        <f t="shared" si="17"/>
        <v>0</v>
      </c>
      <c r="CI30" s="3">
        <f t="shared" si="17"/>
        <v>0</v>
      </c>
      <c r="CJ30" s="3">
        <f t="shared" si="18"/>
        <v>0</v>
      </c>
      <c r="CK30" s="3">
        <f t="shared" si="18"/>
        <v>0</v>
      </c>
      <c r="CL30" s="3">
        <f t="shared" si="18"/>
        <v>0</v>
      </c>
      <c r="CM30" s="3">
        <f t="shared" si="18"/>
        <v>0</v>
      </c>
      <c r="CN30" s="3">
        <f t="shared" si="18"/>
        <v>0</v>
      </c>
      <c r="CO30" s="3">
        <f t="shared" si="18"/>
        <v>0</v>
      </c>
      <c r="CP30" s="3">
        <f t="shared" si="18"/>
        <v>0</v>
      </c>
      <c r="CQ30" s="3">
        <f t="shared" si="18"/>
        <v>0</v>
      </c>
      <c r="CR30" s="3">
        <f t="shared" si="18"/>
        <v>0</v>
      </c>
      <c r="CS30" s="3">
        <f t="shared" si="18"/>
        <v>0</v>
      </c>
      <c r="CT30" s="3">
        <f t="shared" si="19"/>
        <v>0</v>
      </c>
      <c r="CU30" s="3">
        <f t="shared" si="19"/>
        <v>0</v>
      </c>
      <c r="CV30" s="3">
        <f t="shared" si="19"/>
        <v>0</v>
      </c>
      <c r="CW30" s="3">
        <f t="shared" si="19"/>
        <v>0</v>
      </c>
      <c r="CX30" s="3">
        <f t="shared" si="19"/>
        <v>0</v>
      </c>
      <c r="CY30" s="3">
        <f t="shared" si="19"/>
        <v>0</v>
      </c>
      <c r="CZ30" s="3">
        <f t="shared" si="19"/>
        <v>0</v>
      </c>
      <c r="DA30" s="3">
        <f t="shared" si="19"/>
        <v>0</v>
      </c>
      <c r="DB30" s="3">
        <f t="shared" si="19"/>
        <v>0</v>
      </c>
      <c r="DC30" s="3">
        <f t="shared" si="19"/>
        <v>0</v>
      </c>
      <c r="DD30" s="3">
        <f t="shared" si="20"/>
        <v>0</v>
      </c>
      <c r="DE30" s="3">
        <f t="shared" si="20"/>
        <v>0</v>
      </c>
      <c r="DF30" s="3">
        <f t="shared" si="20"/>
        <v>0</v>
      </c>
      <c r="DG30" s="3">
        <f t="shared" si="20"/>
        <v>0</v>
      </c>
      <c r="DH30" s="3">
        <f t="shared" si="20"/>
        <v>0</v>
      </c>
      <c r="DI30" s="3">
        <f t="shared" si="20"/>
        <v>0</v>
      </c>
      <c r="DJ30" s="3">
        <f t="shared" si="20"/>
        <v>0</v>
      </c>
      <c r="DK30" s="3">
        <f t="shared" si="20"/>
        <v>0</v>
      </c>
      <c r="DL30" s="3">
        <f t="shared" si="20"/>
        <v>0</v>
      </c>
      <c r="DM30" s="3">
        <f t="shared" si="20"/>
        <v>0</v>
      </c>
    </row>
    <row r="31" spans="2:117" x14ac:dyDescent="0.35">
      <c r="B31" s="58"/>
      <c r="C31" s="58"/>
      <c r="D31" s="59"/>
      <c r="E31" s="60"/>
      <c r="I31" s="20" t="s">
        <v>9</v>
      </c>
      <c r="J31" s="20" t="s">
        <v>10</v>
      </c>
      <c r="K31" s="20" t="s">
        <v>124</v>
      </c>
      <c r="L31" s="20">
        <v>4</v>
      </c>
      <c r="M31" s="20" t="s">
        <v>49</v>
      </c>
      <c r="N31" s="5">
        <f>SUMIFS(balanco_massas[massa],balanco_massas[macroprocesso],principal[[#This Row],[macroprocesso]],balanco_massas[produto],principal[[#This Row],[proto]])</f>
        <v>3455.0843085184442</v>
      </c>
      <c r="O31" s="22" t="s">
        <v>87</v>
      </c>
      <c r="P31" s="22" t="s">
        <v>146</v>
      </c>
      <c r="Q31" s="23" t="s">
        <v>22</v>
      </c>
      <c r="R31" s="24">
        <v>2.5111030712155601E-3</v>
      </c>
      <c r="S31" s="33">
        <v>1</v>
      </c>
      <c r="T31" s="34">
        <f>principal[[#This Row],[dec_perc]]*principal[[#This Row],[consumo_especifico]]</f>
        <v>2.5111030712155601E-3</v>
      </c>
      <c r="U31" s="20" t="s">
        <v>20</v>
      </c>
      <c r="V31" s="20">
        <v>1</v>
      </c>
      <c r="W31" s="20"/>
      <c r="X31" s="20"/>
      <c r="Y31" s="20"/>
      <c r="Z31" s="20"/>
      <c r="AA31" s="20"/>
      <c r="AB31" s="20"/>
      <c r="AC31" s="35" cm="1">
        <f t="array" aca="1" ref="AC31" ca="1">SUMPRODUCT(OFFSET(AV31,0,0,1,ROWS(principal[dec_perc])),TRANSPOSE(principal[dec_perc]))</f>
        <v>1</v>
      </c>
      <c r="AD31" s="45">
        <f>principal[[#This Row],[fe_escopo_1]]+principal[[#This Row],[fe_escopo_2]]+principal[[#This Row],[fe_escopo_3]]</f>
        <v>2.8809236180000002</v>
      </c>
      <c r="AE31" s="6" cm="1">
        <f t="array" ref="AE31">_xlfn.XLOOKUP(1,(principal[[#This Row],[consumivel]]=fator_emissao[consumivel])*(fator_emissao[escopo]="SCOPE 1"),fator_emissao[fator_emissao],0,0)</f>
        <v>2.3281044500000001</v>
      </c>
      <c r="AF31" s="6" cm="1">
        <f t="array" ref="AF31">_xlfn.XLOOKUP(1,(principal[[#This Row],[consumivel]]=fator_emissao[consumivel])*(fator_emissao[escopo]="SCOPE 2"),fator_emissao[fator_emissao],0,0)</f>
        <v>0</v>
      </c>
      <c r="AG31" s="6" cm="1">
        <f t="array" ref="AG31">_xlfn.XLOOKUP(1,(principal[[#This Row],[consumivel]]=fator_emissao[consumivel])*(fator_emissao[escopo]="SCOPE 3"),fator_emissao[fator_emissao],0,0)</f>
        <v>0.55281916799999997</v>
      </c>
      <c r="AH31" s="5">
        <f>principal[[#This Row],[massa_kt]]*principal[[#This Row],[consumo_especifico]]*principal[[#This Row],[fe_escopo_1]]*principal[[#This Row],[dec_perc]]</f>
        <v>20.198803737109426</v>
      </c>
      <c r="AI31" s="5">
        <f>principal[[#This Row],[massa_kt]]*principal[[#This Row],[consumo_especifico]]*principal[[#This Row],[fe_escopo_2]]*principal[[#This Row],[dec_perc]]</f>
        <v>0</v>
      </c>
      <c r="AJ31" s="5">
        <f>principal[[#This Row],[massa_kt]]*principal[[#This Row],[consumo_especifico]]*principal[[#This Row],[fe_escopo_3]]*principal[[#This Row],[dec_perc]]</f>
        <v>4.7962993569915318</v>
      </c>
      <c r="AK31" s="12">
        <f>principal[[#This Row],[ESCOPO 1]]+principal[[#This Row],[ESCOPO 2]]+principal[[#This Row],[ESCOPO 3]]</f>
        <v>24.995103094100958</v>
      </c>
      <c r="AL31" s="18">
        <f>1%*principal[[#This Row],[massa_kt]]*principal[[#This Row],[consumo_especifico]]*principal[[#This Row],[fe_escopo_1]]</f>
        <v>0.20198803737109428</v>
      </c>
      <c r="AM31" s="18">
        <f>1%*principal[[#This Row],[massa_kt]]*principal[[#This Row],[consumo_especifico]]*principal[[#This Row],[fe_escopo_2]]</f>
        <v>0</v>
      </c>
      <c r="AN31" s="18">
        <f>1%*principal[[#This Row],[massa_kt]]*principal[[#This Row],[consumo_especifico]]*principal[[#This Row],[fe_escopo_3]]</f>
        <v>4.7962993569915312E-2</v>
      </c>
      <c r="AO31" s="18">
        <f>principal[[#This Row],[sens_esc_3]]+principal[[#This Row],[sens_esc_2]]+principal[[#This Row],[sens_esc_1]]</f>
        <v>0.24995103094100959</v>
      </c>
      <c r="AP31" s="5"/>
      <c r="AQ31" s="50">
        <f>IF(principal[[#This Row],[BAU]]=1,1,"")</f>
        <v>1</v>
      </c>
      <c r="AR31" s="50" t="str" cm="1">
        <f t="array" ref="AR31">IFERROR(IF(principal[[#This Row],[tecnologia]]="BAU","",_xlfn.XLOOKUP(1,($B$18:$B$56=principal[[#This Row],[tecnologia]])*($C$18:$C$56=principal[[#This Row],[unidade]]),$D$18:$D$56,0,0)),"")</f>
        <v/>
      </c>
      <c r="AS31" s="50" t="str" cm="1">
        <f t="array" ref="AS31">IFERROR(IF(principal[[#This Row],[tecnologia]]="BAU","",_xlfn.XLOOKUP(1,($B$18:$B$56=principal[[#This Row],[tecnologia]])*($C$18:$C$56=principal[[#This Row],[unidade]]),$E$18:$E$56,0,0)),"")</f>
        <v/>
      </c>
      <c r="AT31" s="5"/>
      <c r="AU31" s="46">
        <v>31</v>
      </c>
      <c r="AV31" s="3">
        <f t="shared" si="14"/>
        <v>0</v>
      </c>
      <c r="AW31" s="3">
        <f t="shared" si="14"/>
        <v>0</v>
      </c>
      <c r="AX31" s="3">
        <f t="shared" si="14"/>
        <v>0</v>
      </c>
      <c r="AY31" s="3">
        <f t="shared" si="14"/>
        <v>0</v>
      </c>
      <c r="AZ31" s="3">
        <f t="shared" si="14"/>
        <v>0</v>
      </c>
      <c r="BA31" s="3">
        <f t="shared" si="14"/>
        <v>0</v>
      </c>
      <c r="BB31" s="3">
        <f t="shared" si="14"/>
        <v>0</v>
      </c>
      <c r="BC31" s="3">
        <f t="shared" si="14"/>
        <v>0</v>
      </c>
      <c r="BD31" s="3">
        <f t="shared" si="14"/>
        <v>0</v>
      </c>
      <c r="BE31" s="3">
        <f t="shared" si="14"/>
        <v>0</v>
      </c>
      <c r="BF31" s="3">
        <f t="shared" si="15"/>
        <v>0</v>
      </c>
      <c r="BG31" s="3">
        <f t="shared" si="15"/>
        <v>0</v>
      </c>
      <c r="BH31" s="3">
        <f t="shared" si="15"/>
        <v>0</v>
      </c>
      <c r="BI31" s="3">
        <f t="shared" si="15"/>
        <v>0</v>
      </c>
      <c r="BJ31" s="3">
        <f t="shared" si="15"/>
        <v>0</v>
      </c>
      <c r="BK31" s="3">
        <f t="shared" si="15"/>
        <v>0</v>
      </c>
      <c r="BL31" s="3">
        <f t="shared" si="15"/>
        <v>0</v>
      </c>
      <c r="BM31" s="3">
        <f t="shared" si="15"/>
        <v>0</v>
      </c>
      <c r="BN31" s="3">
        <f t="shared" si="15"/>
        <v>0</v>
      </c>
      <c r="BO31" s="3">
        <f t="shared" si="15"/>
        <v>0</v>
      </c>
      <c r="BP31" s="3">
        <f t="shared" si="16"/>
        <v>0</v>
      </c>
      <c r="BQ31" s="3">
        <f t="shared" si="16"/>
        <v>0</v>
      </c>
      <c r="BR31" s="3">
        <f t="shared" si="16"/>
        <v>0</v>
      </c>
      <c r="BS31" s="3">
        <f t="shared" si="16"/>
        <v>0</v>
      </c>
      <c r="BT31" s="3">
        <f t="shared" si="16"/>
        <v>0</v>
      </c>
      <c r="BU31" s="3">
        <f t="shared" si="16"/>
        <v>0</v>
      </c>
      <c r="BV31" s="3">
        <f t="shared" si="16"/>
        <v>0</v>
      </c>
      <c r="BW31" s="3">
        <f t="shared" si="16"/>
        <v>0</v>
      </c>
      <c r="BX31" s="3">
        <f t="shared" si="16"/>
        <v>1</v>
      </c>
      <c r="BY31" s="3">
        <f t="shared" si="16"/>
        <v>0</v>
      </c>
      <c r="BZ31" s="3">
        <f t="shared" si="17"/>
        <v>0</v>
      </c>
      <c r="CA31" s="3">
        <f t="shared" si="17"/>
        <v>0</v>
      </c>
      <c r="CB31" s="3">
        <f t="shared" si="17"/>
        <v>0</v>
      </c>
      <c r="CC31" s="3">
        <f t="shared" si="17"/>
        <v>0</v>
      </c>
      <c r="CD31" s="3">
        <f t="shared" si="17"/>
        <v>0</v>
      </c>
      <c r="CE31" s="3">
        <f t="shared" si="17"/>
        <v>0</v>
      </c>
      <c r="CF31" s="3">
        <f t="shared" si="17"/>
        <v>0</v>
      </c>
      <c r="CG31" s="3">
        <f t="shared" si="17"/>
        <v>0</v>
      </c>
      <c r="CH31" s="3">
        <f t="shared" si="17"/>
        <v>0</v>
      </c>
      <c r="CI31" s="3">
        <f t="shared" si="17"/>
        <v>0</v>
      </c>
      <c r="CJ31" s="3">
        <f t="shared" si="18"/>
        <v>0</v>
      </c>
      <c r="CK31" s="3">
        <f t="shared" si="18"/>
        <v>0</v>
      </c>
      <c r="CL31" s="3">
        <f t="shared" si="18"/>
        <v>0</v>
      </c>
      <c r="CM31" s="3">
        <f t="shared" si="18"/>
        <v>0</v>
      </c>
      <c r="CN31" s="3">
        <f t="shared" si="18"/>
        <v>0</v>
      </c>
      <c r="CO31" s="3">
        <f t="shared" si="18"/>
        <v>0</v>
      </c>
      <c r="CP31" s="3">
        <f t="shared" si="18"/>
        <v>0</v>
      </c>
      <c r="CQ31" s="3">
        <f t="shared" si="18"/>
        <v>0</v>
      </c>
      <c r="CR31" s="3">
        <f t="shared" si="18"/>
        <v>0</v>
      </c>
      <c r="CS31" s="3">
        <f t="shared" si="18"/>
        <v>0</v>
      </c>
      <c r="CT31" s="3">
        <f t="shared" si="19"/>
        <v>0</v>
      </c>
      <c r="CU31" s="3">
        <f t="shared" si="19"/>
        <v>0</v>
      </c>
      <c r="CV31" s="3">
        <f t="shared" si="19"/>
        <v>0</v>
      </c>
      <c r="CW31" s="3">
        <f t="shared" si="19"/>
        <v>0</v>
      </c>
      <c r="CX31" s="3">
        <f t="shared" si="19"/>
        <v>0</v>
      </c>
      <c r="CY31" s="3">
        <f t="shared" si="19"/>
        <v>0</v>
      </c>
      <c r="CZ31" s="3">
        <f t="shared" si="19"/>
        <v>0</v>
      </c>
      <c r="DA31" s="3">
        <f t="shared" si="19"/>
        <v>0</v>
      </c>
      <c r="DB31" s="3">
        <f t="shared" si="19"/>
        <v>0</v>
      </c>
      <c r="DC31" s="3">
        <f t="shared" si="19"/>
        <v>0</v>
      </c>
      <c r="DD31" s="3">
        <f t="shared" si="20"/>
        <v>0</v>
      </c>
      <c r="DE31" s="3">
        <f t="shared" si="20"/>
        <v>0</v>
      </c>
      <c r="DF31" s="3">
        <f t="shared" si="20"/>
        <v>0</v>
      </c>
      <c r="DG31" s="3">
        <f t="shared" si="20"/>
        <v>0</v>
      </c>
      <c r="DH31" s="3">
        <f t="shared" si="20"/>
        <v>0</v>
      </c>
      <c r="DI31" s="3">
        <f t="shared" si="20"/>
        <v>0</v>
      </c>
      <c r="DJ31" s="3">
        <f t="shared" si="20"/>
        <v>0</v>
      </c>
      <c r="DK31" s="3">
        <f t="shared" si="20"/>
        <v>0</v>
      </c>
      <c r="DL31" s="3">
        <f t="shared" si="20"/>
        <v>0</v>
      </c>
      <c r="DM31" s="3">
        <f t="shared" si="20"/>
        <v>0</v>
      </c>
    </row>
    <row r="32" spans="2:117" x14ac:dyDescent="0.35">
      <c r="B32" s="58"/>
      <c r="C32" s="58"/>
      <c r="D32" s="59"/>
      <c r="E32" s="60"/>
      <c r="I32" s="20" t="s">
        <v>9</v>
      </c>
      <c r="J32" s="20" t="s">
        <v>10</v>
      </c>
      <c r="K32" s="20" t="s">
        <v>124</v>
      </c>
      <c r="L32" s="20">
        <v>4</v>
      </c>
      <c r="M32" s="20" t="s">
        <v>49</v>
      </c>
      <c r="N32" s="5">
        <f>SUMIFS(balanco_massas[massa],balanco_massas[macroprocesso],principal[[#This Row],[macroprocesso]],balanco_massas[produto],principal[[#This Row],[proto]])</f>
        <v>3455.0843085184442</v>
      </c>
      <c r="O32" s="22" t="s">
        <v>87</v>
      </c>
      <c r="P32" s="22" t="s">
        <v>146</v>
      </c>
      <c r="Q32" s="23" t="s">
        <v>23</v>
      </c>
      <c r="R32" s="24">
        <v>2.15958316882655E-3</v>
      </c>
      <c r="S32" s="33">
        <v>1</v>
      </c>
      <c r="T32" s="34">
        <f>principal[[#This Row],[dec_perc]]*principal[[#This Row],[consumo_especifico]]</f>
        <v>2.15958316882655E-3</v>
      </c>
      <c r="U32" s="20" t="s">
        <v>20</v>
      </c>
      <c r="V32" s="20">
        <v>1</v>
      </c>
      <c r="W32" s="20"/>
      <c r="X32" s="20"/>
      <c r="Y32" s="20"/>
      <c r="Z32" s="20"/>
      <c r="AA32" s="20"/>
      <c r="AB32" s="20"/>
      <c r="AC32" s="35" cm="1">
        <f t="array" aca="1" ref="AC32" ca="1">SUMPRODUCT(OFFSET(AV32,0,0,1,ROWS(principal[dec_perc])),TRANSPOSE(principal[dec_perc]))</f>
        <v>1</v>
      </c>
      <c r="AD32" s="45">
        <f>principal[[#This Row],[fe_escopo_1]]+principal[[#This Row],[fe_escopo_2]]+principal[[#This Row],[fe_escopo_3]]</f>
        <v>2.8716532219999999</v>
      </c>
      <c r="AE32" s="6" cm="1">
        <f t="array" ref="AE32">_xlfn.XLOOKUP(1,(principal[[#This Row],[consumivel]]=fator_emissao[consumivel])*(fator_emissao[escopo]="SCOPE 1"),fator_emissao[fator_emissao],0,0)</f>
        <v>2.30181579</v>
      </c>
      <c r="AF32" s="6" cm="1">
        <f t="array" ref="AF32">_xlfn.XLOOKUP(1,(principal[[#This Row],[consumivel]]=fator_emissao[consumivel])*(fator_emissao[escopo]="SCOPE 2"),fator_emissao[fator_emissao],0,0)</f>
        <v>0</v>
      </c>
      <c r="AG32" s="6" cm="1">
        <f t="array" ref="AG32">_xlfn.XLOOKUP(1,(principal[[#This Row],[consumivel]]=fator_emissao[consumivel])*(fator_emissao[escopo]="SCOPE 3"),fator_emissao[fator_emissao],0,0)</f>
        <v>0.56983743200000003</v>
      </c>
      <c r="AH32" s="5">
        <f>principal[[#This Row],[massa_kt]]*principal[[#This Row],[consumo_especifico]]*principal[[#This Row],[fe_escopo_1]]*principal[[#This Row],[dec_perc]]</f>
        <v>17.175095008174353</v>
      </c>
      <c r="AI32" s="5">
        <f>principal[[#This Row],[massa_kt]]*principal[[#This Row],[consumo_especifico]]*principal[[#This Row],[fe_escopo_2]]*principal[[#This Row],[dec_perc]]</f>
        <v>0</v>
      </c>
      <c r="AJ32" s="5">
        <f>principal[[#This Row],[massa_kt]]*principal[[#This Row],[consumo_especifico]]*principal[[#This Row],[fe_escopo_3]]*principal[[#This Row],[dec_perc]]</f>
        <v>4.2518658861985186</v>
      </c>
      <c r="AK32" s="12">
        <f>principal[[#This Row],[ESCOPO 1]]+principal[[#This Row],[ESCOPO 2]]+principal[[#This Row],[ESCOPO 3]]</f>
        <v>21.426960894372872</v>
      </c>
      <c r="AL32" s="18">
        <f>1%*principal[[#This Row],[massa_kt]]*principal[[#This Row],[consumo_especifico]]*principal[[#This Row],[fe_escopo_1]]</f>
        <v>0.17175095008174357</v>
      </c>
      <c r="AM32" s="18">
        <f>1%*principal[[#This Row],[massa_kt]]*principal[[#This Row],[consumo_especifico]]*principal[[#This Row],[fe_escopo_2]]</f>
        <v>0</v>
      </c>
      <c r="AN32" s="18">
        <f>1%*principal[[#This Row],[massa_kt]]*principal[[#This Row],[consumo_especifico]]*principal[[#This Row],[fe_escopo_3]]</f>
        <v>4.2518658861985192E-2</v>
      </c>
      <c r="AO32" s="18">
        <f>principal[[#This Row],[sens_esc_3]]+principal[[#This Row],[sens_esc_2]]+principal[[#This Row],[sens_esc_1]]</f>
        <v>0.21426960894372876</v>
      </c>
      <c r="AP32" s="5"/>
      <c r="AQ32" s="50">
        <f>IF(principal[[#This Row],[BAU]]=1,1,"")</f>
        <v>1</v>
      </c>
      <c r="AR32" s="50" t="str" cm="1">
        <f t="array" ref="AR32">IFERROR(IF(principal[[#This Row],[tecnologia]]="BAU","",_xlfn.XLOOKUP(1,($B$18:$B$56=principal[[#This Row],[tecnologia]])*($C$18:$C$56=principal[[#This Row],[unidade]]),$D$18:$D$56,0,0)),"")</f>
        <v/>
      </c>
      <c r="AS32" s="50" t="str" cm="1">
        <f t="array" ref="AS32">IFERROR(IF(principal[[#This Row],[tecnologia]]="BAU","",_xlfn.XLOOKUP(1,($B$18:$B$56=principal[[#This Row],[tecnologia]])*($C$18:$C$56=principal[[#This Row],[unidade]]),$E$18:$E$56,0,0)),"")</f>
        <v/>
      </c>
      <c r="AT32" s="5"/>
      <c r="AU32" s="47">
        <v>32</v>
      </c>
      <c r="AV32" s="3">
        <f t="shared" si="14"/>
        <v>0</v>
      </c>
      <c r="AW32" s="3">
        <f t="shared" si="14"/>
        <v>0</v>
      </c>
      <c r="AX32" s="3">
        <f t="shared" si="14"/>
        <v>0</v>
      </c>
      <c r="AY32" s="3">
        <f t="shared" si="14"/>
        <v>0</v>
      </c>
      <c r="AZ32" s="3">
        <f t="shared" si="14"/>
        <v>0</v>
      </c>
      <c r="BA32" s="3">
        <f t="shared" si="14"/>
        <v>0</v>
      </c>
      <c r="BB32" s="3">
        <f t="shared" si="14"/>
        <v>0</v>
      </c>
      <c r="BC32" s="3">
        <f t="shared" si="14"/>
        <v>0</v>
      </c>
      <c r="BD32" s="3">
        <f t="shared" si="14"/>
        <v>0</v>
      </c>
      <c r="BE32" s="3">
        <f t="shared" si="14"/>
        <v>0</v>
      </c>
      <c r="BF32" s="3">
        <f t="shared" si="15"/>
        <v>0</v>
      </c>
      <c r="BG32" s="3">
        <f t="shared" si="15"/>
        <v>0</v>
      </c>
      <c r="BH32" s="3">
        <f t="shared" si="15"/>
        <v>0</v>
      </c>
      <c r="BI32" s="3">
        <f t="shared" si="15"/>
        <v>0</v>
      </c>
      <c r="BJ32" s="3">
        <f t="shared" si="15"/>
        <v>0</v>
      </c>
      <c r="BK32" s="3">
        <f t="shared" si="15"/>
        <v>0</v>
      </c>
      <c r="BL32" s="3">
        <f t="shared" si="15"/>
        <v>0</v>
      </c>
      <c r="BM32" s="3">
        <f t="shared" si="15"/>
        <v>0</v>
      </c>
      <c r="BN32" s="3">
        <f t="shared" si="15"/>
        <v>0</v>
      </c>
      <c r="BO32" s="3">
        <f t="shared" si="15"/>
        <v>0</v>
      </c>
      <c r="BP32" s="3">
        <f t="shared" si="16"/>
        <v>0</v>
      </c>
      <c r="BQ32" s="3">
        <f t="shared" si="16"/>
        <v>0</v>
      </c>
      <c r="BR32" s="3">
        <f t="shared" si="16"/>
        <v>0</v>
      </c>
      <c r="BS32" s="3">
        <f t="shared" si="16"/>
        <v>0</v>
      </c>
      <c r="BT32" s="3">
        <f t="shared" si="16"/>
        <v>0</v>
      </c>
      <c r="BU32" s="3">
        <f t="shared" si="16"/>
        <v>0</v>
      </c>
      <c r="BV32" s="3">
        <f t="shared" si="16"/>
        <v>0</v>
      </c>
      <c r="BW32" s="3">
        <f t="shared" si="16"/>
        <v>0</v>
      </c>
      <c r="BX32" s="3">
        <f t="shared" si="16"/>
        <v>0</v>
      </c>
      <c r="BY32" s="3">
        <f t="shared" si="16"/>
        <v>1</v>
      </c>
      <c r="BZ32" s="3">
        <f t="shared" si="17"/>
        <v>0</v>
      </c>
      <c r="CA32" s="3">
        <f t="shared" si="17"/>
        <v>0</v>
      </c>
      <c r="CB32" s="3">
        <f t="shared" si="17"/>
        <v>0</v>
      </c>
      <c r="CC32" s="3">
        <f t="shared" si="17"/>
        <v>0</v>
      </c>
      <c r="CD32" s="3">
        <f t="shared" si="17"/>
        <v>0</v>
      </c>
      <c r="CE32" s="3">
        <f t="shared" si="17"/>
        <v>0</v>
      </c>
      <c r="CF32" s="3">
        <f t="shared" si="17"/>
        <v>0</v>
      </c>
      <c r="CG32" s="3">
        <f t="shared" si="17"/>
        <v>0</v>
      </c>
      <c r="CH32" s="3">
        <f t="shared" si="17"/>
        <v>0</v>
      </c>
      <c r="CI32" s="3">
        <f t="shared" si="17"/>
        <v>0</v>
      </c>
      <c r="CJ32" s="3">
        <f t="shared" si="18"/>
        <v>0</v>
      </c>
      <c r="CK32" s="3">
        <f t="shared" si="18"/>
        <v>0</v>
      </c>
      <c r="CL32" s="3">
        <f t="shared" si="18"/>
        <v>0</v>
      </c>
      <c r="CM32" s="3">
        <f t="shared" si="18"/>
        <v>0</v>
      </c>
      <c r="CN32" s="3">
        <f t="shared" si="18"/>
        <v>0</v>
      </c>
      <c r="CO32" s="3">
        <f t="shared" si="18"/>
        <v>0</v>
      </c>
      <c r="CP32" s="3">
        <f t="shared" si="18"/>
        <v>0</v>
      </c>
      <c r="CQ32" s="3">
        <f t="shared" si="18"/>
        <v>0</v>
      </c>
      <c r="CR32" s="3">
        <f t="shared" si="18"/>
        <v>0</v>
      </c>
      <c r="CS32" s="3">
        <f t="shared" si="18"/>
        <v>0</v>
      </c>
      <c r="CT32" s="3">
        <f t="shared" si="19"/>
        <v>0</v>
      </c>
      <c r="CU32" s="3">
        <f t="shared" si="19"/>
        <v>0</v>
      </c>
      <c r="CV32" s="3">
        <f t="shared" si="19"/>
        <v>0</v>
      </c>
      <c r="CW32" s="3">
        <f t="shared" si="19"/>
        <v>0</v>
      </c>
      <c r="CX32" s="3">
        <f t="shared" si="19"/>
        <v>0</v>
      </c>
      <c r="CY32" s="3">
        <f t="shared" si="19"/>
        <v>0</v>
      </c>
      <c r="CZ32" s="3">
        <f t="shared" si="19"/>
        <v>0</v>
      </c>
      <c r="DA32" s="3">
        <f t="shared" si="19"/>
        <v>0</v>
      </c>
      <c r="DB32" s="3">
        <f t="shared" si="19"/>
        <v>0</v>
      </c>
      <c r="DC32" s="3">
        <f t="shared" si="19"/>
        <v>0</v>
      </c>
      <c r="DD32" s="3">
        <f t="shared" si="20"/>
        <v>0</v>
      </c>
      <c r="DE32" s="3">
        <f t="shared" si="20"/>
        <v>0</v>
      </c>
      <c r="DF32" s="3">
        <f t="shared" si="20"/>
        <v>0</v>
      </c>
      <c r="DG32" s="3">
        <f t="shared" si="20"/>
        <v>0</v>
      </c>
      <c r="DH32" s="3">
        <f t="shared" si="20"/>
        <v>0</v>
      </c>
      <c r="DI32" s="3">
        <f t="shared" si="20"/>
        <v>0</v>
      </c>
      <c r="DJ32" s="3">
        <f t="shared" si="20"/>
        <v>0</v>
      </c>
      <c r="DK32" s="3">
        <f t="shared" si="20"/>
        <v>0</v>
      </c>
      <c r="DL32" s="3">
        <f t="shared" si="20"/>
        <v>0</v>
      </c>
      <c r="DM32" s="3">
        <f t="shared" si="20"/>
        <v>0</v>
      </c>
    </row>
    <row r="33" spans="2:117" x14ac:dyDescent="0.35">
      <c r="B33" s="58"/>
      <c r="C33" s="58"/>
      <c r="D33" s="59"/>
      <c r="E33" s="60"/>
      <c r="I33" s="20" t="s">
        <v>9</v>
      </c>
      <c r="J33" s="20" t="s">
        <v>10</v>
      </c>
      <c r="K33" s="20" t="s">
        <v>124</v>
      </c>
      <c r="L33" s="20">
        <v>4</v>
      </c>
      <c r="M33" s="20" t="s">
        <v>49</v>
      </c>
      <c r="N33" s="5">
        <f>SUMIFS(balanco_massas[massa],balanco_massas[macroprocesso],principal[[#This Row],[macroprocesso]],balanco_massas[produto],principal[[#This Row],[proto]])</f>
        <v>3455.0843085184442</v>
      </c>
      <c r="O33" s="22" t="s">
        <v>87</v>
      </c>
      <c r="P33" s="22" t="s">
        <v>154</v>
      </c>
      <c r="Q33" s="23" t="s">
        <v>30</v>
      </c>
      <c r="R33" s="24">
        <v>3.0337669790734101E-6</v>
      </c>
      <c r="S33" s="33">
        <v>1</v>
      </c>
      <c r="T33" s="34">
        <f>principal[[#This Row],[dec_perc]]*principal[[#This Row],[consumo_especifico]]</f>
        <v>3.0337669790734101E-6</v>
      </c>
      <c r="U33" s="20" t="s">
        <v>15</v>
      </c>
      <c r="V33" s="20">
        <v>1</v>
      </c>
      <c r="W33" s="20"/>
      <c r="X33" s="20"/>
      <c r="Y33" s="20"/>
      <c r="Z33" s="20"/>
      <c r="AA33" s="20"/>
      <c r="AB33" s="20"/>
      <c r="AC33" s="35" cm="1">
        <f t="array" aca="1" ref="AC33" ca="1">SUMPRODUCT(OFFSET(AV33,0,0,1,ROWS(principal[dec_perc])),TRANSPOSE(principal[dec_perc]))</f>
        <v>1</v>
      </c>
      <c r="AD33" s="45">
        <f>principal[[#This Row],[fe_escopo_1]]+principal[[#This Row],[fe_escopo_2]]+principal[[#This Row],[fe_escopo_3]]</f>
        <v>1000</v>
      </c>
      <c r="AE33" s="6" cm="1">
        <f t="array" ref="AE33">_xlfn.XLOOKUP(1,(principal[[#This Row],[consumivel]]=fator_emissao[consumivel])*(fator_emissao[escopo]="SCOPE 1"),fator_emissao[fator_emissao],0,0)</f>
        <v>0</v>
      </c>
      <c r="AF33" s="6" cm="1">
        <f t="array" ref="AF33">_xlfn.XLOOKUP(1,(principal[[#This Row],[consumivel]]=fator_emissao[consumivel])*(fator_emissao[escopo]="SCOPE 2"),fator_emissao[fator_emissao],0,0)</f>
        <v>0</v>
      </c>
      <c r="AG33" s="6" cm="1">
        <f t="array" ref="AG33">_xlfn.XLOOKUP(1,(principal[[#This Row],[consumivel]]=fator_emissao[consumivel])*(fator_emissao[escopo]="SCOPE 3"),fator_emissao[fator_emissao],0,0)</f>
        <v>1000</v>
      </c>
      <c r="AH33" s="5">
        <f>principal[[#This Row],[massa_kt]]*principal[[#This Row],[consumo_especifico]]*principal[[#This Row],[fe_escopo_1]]*principal[[#This Row],[dec_perc]]</f>
        <v>0</v>
      </c>
      <c r="AI33" s="5">
        <f>principal[[#This Row],[massa_kt]]*principal[[#This Row],[consumo_especifico]]*principal[[#This Row],[fe_escopo_2]]*principal[[#This Row],[dec_perc]]</f>
        <v>0</v>
      </c>
      <c r="AJ33" s="5">
        <f>principal[[#This Row],[massa_kt]]*principal[[#This Row],[consumo_especifico]]*principal[[#This Row],[fe_escopo_3]]*principal[[#This Row],[dec_perc]]</f>
        <v>10.481920685097942</v>
      </c>
      <c r="AK33" s="12">
        <f>principal[[#This Row],[ESCOPO 1]]+principal[[#This Row],[ESCOPO 2]]+principal[[#This Row],[ESCOPO 3]]</f>
        <v>10.481920685097942</v>
      </c>
      <c r="AL33" s="18">
        <f>1%*principal[[#This Row],[massa_kt]]*principal[[#This Row],[consumo_especifico]]*principal[[#This Row],[fe_escopo_1]]</f>
        <v>0</v>
      </c>
      <c r="AM33" s="18">
        <f>1%*principal[[#This Row],[massa_kt]]*principal[[#This Row],[consumo_especifico]]*principal[[#This Row],[fe_escopo_2]]</f>
        <v>0</v>
      </c>
      <c r="AN33" s="18">
        <f>1%*principal[[#This Row],[massa_kt]]*principal[[#This Row],[consumo_especifico]]*principal[[#This Row],[fe_escopo_3]]</f>
        <v>0.10481920685097944</v>
      </c>
      <c r="AO33" s="18">
        <f>principal[[#This Row],[sens_esc_3]]+principal[[#This Row],[sens_esc_2]]+principal[[#This Row],[sens_esc_1]]</f>
        <v>0.10481920685097944</v>
      </c>
      <c r="AP33" s="5"/>
      <c r="AQ33" s="50">
        <f>IF(principal[[#This Row],[BAU]]=1,1,"")</f>
        <v>1</v>
      </c>
      <c r="AR33" s="50" t="str" cm="1">
        <f t="array" ref="AR33">IFERROR(IF(principal[[#This Row],[tecnologia]]="BAU","",_xlfn.XLOOKUP(1,($B$18:$B$56=principal[[#This Row],[tecnologia]])*($C$18:$C$56=principal[[#This Row],[unidade]]),$D$18:$D$56,0,0)),"")</f>
        <v/>
      </c>
      <c r="AS33" s="50" t="str" cm="1">
        <f t="array" ref="AS33">IFERROR(IF(principal[[#This Row],[tecnologia]]="BAU","",_xlfn.XLOOKUP(1,($B$18:$B$56=principal[[#This Row],[tecnologia]])*($C$18:$C$56=principal[[#This Row],[unidade]]),$E$18:$E$56,0,0)),"")</f>
        <v/>
      </c>
      <c r="AT33" s="5"/>
      <c r="AU33" s="47">
        <v>33</v>
      </c>
      <c r="AV33" s="3">
        <f t="shared" ref="AV33:BE42" si="21">IF(OR(AND($AU33=AV$2,$V33=1),AND($W33=1,$W$2&amp;$K33=AV$1),AND($X33=1,$X$2&amp;$K33=AV$1),AND($Y33=1,$Y$2&amp;$K33=AV$1),AND($Z33=1,$Z$2&amp;$K33=AV$1),AND($AA33=1,$AA$2&amp;$K33=AV$1),AND($AB33=1,$AB$2&amp;$K33=AV$1)),1,0)</f>
        <v>0</v>
      </c>
      <c r="AW33" s="3">
        <f t="shared" si="21"/>
        <v>0</v>
      </c>
      <c r="AX33" s="3">
        <f t="shared" si="21"/>
        <v>0</v>
      </c>
      <c r="AY33" s="3">
        <f t="shared" si="21"/>
        <v>0</v>
      </c>
      <c r="AZ33" s="3">
        <f t="shared" si="21"/>
        <v>0</v>
      </c>
      <c r="BA33" s="3">
        <f t="shared" si="21"/>
        <v>0</v>
      </c>
      <c r="BB33" s="3">
        <f t="shared" si="21"/>
        <v>0</v>
      </c>
      <c r="BC33" s="3">
        <f t="shared" si="21"/>
        <v>0</v>
      </c>
      <c r="BD33" s="3">
        <f t="shared" si="21"/>
        <v>0</v>
      </c>
      <c r="BE33" s="3">
        <f t="shared" si="21"/>
        <v>0</v>
      </c>
      <c r="BF33" s="3">
        <f t="shared" ref="BF33:BO42" si="22">IF(OR(AND($AU33=BF$2,$V33=1),AND($W33=1,$W$2&amp;$K33=BF$1),AND($X33=1,$X$2&amp;$K33=BF$1),AND($Y33=1,$Y$2&amp;$K33=BF$1),AND($Z33=1,$Z$2&amp;$K33=BF$1),AND($AA33=1,$AA$2&amp;$K33=BF$1),AND($AB33=1,$AB$2&amp;$K33=BF$1)),1,0)</f>
        <v>0</v>
      </c>
      <c r="BG33" s="3">
        <f t="shared" si="22"/>
        <v>0</v>
      </c>
      <c r="BH33" s="3">
        <f t="shared" si="22"/>
        <v>0</v>
      </c>
      <c r="BI33" s="3">
        <f t="shared" si="22"/>
        <v>0</v>
      </c>
      <c r="BJ33" s="3">
        <f t="shared" si="22"/>
        <v>0</v>
      </c>
      <c r="BK33" s="3">
        <f t="shared" si="22"/>
        <v>0</v>
      </c>
      <c r="BL33" s="3">
        <f t="shared" si="22"/>
        <v>0</v>
      </c>
      <c r="BM33" s="3">
        <f t="shared" si="22"/>
        <v>0</v>
      </c>
      <c r="BN33" s="3">
        <f t="shared" si="22"/>
        <v>0</v>
      </c>
      <c r="BO33" s="3">
        <f t="shared" si="22"/>
        <v>0</v>
      </c>
      <c r="BP33" s="3">
        <f t="shared" ref="BP33:BY42" si="23">IF(OR(AND($AU33=BP$2,$V33=1),AND($W33=1,$W$2&amp;$K33=BP$1),AND($X33=1,$X$2&amp;$K33=BP$1),AND($Y33=1,$Y$2&amp;$K33=BP$1),AND($Z33=1,$Z$2&amp;$K33=BP$1),AND($AA33=1,$AA$2&amp;$K33=BP$1),AND($AB33=1,$AB$2&amp;$K33=BP$1)),1,0)</f>
        <v>0</v>
      </c>
      <c r="BQ33" s="3">
        <f t="shared" si="23"/>
        <v>0</v>
      </c>
      <c r="BR33" s="3">
        <f t="shared" si="23"/>
        <v>0</v>
      </c>
      <c r="BS33" s="3">
        <f t="shared" si="23"/>
        <v>0</v>
      </c>
      <c r="BT33" s="3">
        <f t="shared" si="23"/>
        <v>0</v>
      </c>
      <c r="BU33" s="3">
        <f t="shared" si="23"/>
        <v>0</v>
      </c>
      <c r="BV33" s="3">
        <f t="shared" si="23"/>
        <v>0</v>
      </c>
      <c r="BW33" s="3">
        <f t="shared" si="23"/>
        <v>0</v>
      </c>
      <c r="BX33" s="3">
        <f t="shared" si="23"/>
        <v>0</v>
      </c>
      <c r="BY33" s="3">
        <f t="shared" si="23"/>
        <v>0</v>
      </c>
      <c r="BZ33" s="3">
        <f t="shared" ref="BZ33:CI42" si="24">IF(OR(AND($AU33=BZ$2,$V33=1),AND($W33=1,$W$2&amp;$K33=BZ$1),AND($X33=1,$X$2&amp;$K33=BZ$1),AND($Y33=1,$Y$2&amp;$K33=BZ$1),AND($Z33=1,$Z$2&amp;$K33=BZ$1),AND($AA33=1,$AA$2&amp;$K33=BZ$1),AND($AB33=1,$AB$2&amp;$K33=BZ$1)),1,0)</f>
        <v>1</v>
      </c>
      <c r="CA33" s="3">
        <f t="shared" si="24"/>
        <v>0</v>
      </c>
      <c r="CB33" s="3">
        <f t="shared" si="24"/>
        <v>0</v>
      </c>
      <c r="CC33" s="3">
        <f t="shared" si="24"/>
        <v>0</v>
      </c>
      <c r="CD33" s="3">
        <f t="shared" si="24"/>
        <v>0</v>
      </c>
      <c r="CE33" s="3">
        <f t="shared" si="24"/>
        <v>0</v>
      </c>
      <c r="CF33" s="3">
        <f t="shared" si="24"/>
        <v>0</v>
      </c>
      <c r="CG33" s="3">
        <f t="shared" si="24"/>
        <v>0</v>
      </c>
      <c r="CH33" s="3">
        <f t="shared" si="24"/>
        <v>0</v>
      </c>
      <c r="CI33" s="3">
        <f t="shared" si="24"/>
        <v>0</v>
      </c>
      <c r="CJ33" s="3">
        <f t="shared" ref="CJ33:CS42" si="25">IF(OR(AND($AU33=CJ$2,$V33=1),AND($W33=1,$W$2&amp;$K33=CJ$1),AND($X33=1,$X$2&amp;$K33=CJ$1),AND($Y33=1,$Y$2&amp;$K33=CJ$1),AND($Z33=1,$Z$2&amp;$K33=CJ$1),AND($AA33=1,$AA$2&amp;$K33=CJ$1),AND($AB33=1,$AB$2&amp;$K33=CJ$1)),1,0)</f>
        <v>0</v>
      </c>
      <c r="CK33" s="3">
        <f t="shared" si="25"/>
        <v>0</v>
      </c>
      <c r="CL33" s="3">
        <f t="shared" si="25"/>
        <v>0</v>
      </c>
      <c r="CM33" s="3">
        <f t="shared" si="25"/>
        <v>0</v>
      </c>
      <c r="CN33" s="3">
        <f t="shared" si="25"/>
        <v>0</v>
      </c>
      <c r="CO33" s="3">
        <f t="shared" si="25"/>
        <v>0</v>
      </c>
      <c r="CP33" s="3">
        <f t="shared" si="25"/>
        <v>0</v>
      </c>
      <c r="CQ33" s="3">
        <f t="shared" si="25"/>
        <v>0</v>
      </c>
      <c r="CR33" s="3">
        <f t="shared" si="25"/>
        <v>0</v>
      </c>
      <c r="CS33" s="3">
        <f t="shared" si="25"/>
        <v>0</v>
      </c>
      <c r="CT33" s="3">
        <f t="shared" ref="CT33:DC42" si="26">IF(OR(AND($AU33=CT$2,$V33=1),AND($W33=1,$W$2&amp;$K33=CT$1),AND($X33=1,$X$2&amp;$K33=CT$1),AND($Y33=1,$Y$2&amp;$K33=CT$1),AND($Z33=1,$Z$2&amp;$K33=CT$1),AND($AA33=1,$AA$2&amp;$K33=CT$1),AND($AB33=1,$AB$2&amp;$K33=CT$1)),1,0)</f>
        <v>0</v>
      </c>
      <c r="CU33" s="3">
        <f t="shared" si="26"/>
        <v>0</v>
      </c>
      <c r="CV33" s="3">
        <f t="shared" si="26"/>
        <v>0</v>
      </c>
      <c r="CW33" s="3">
        <f t="shared" si="26"/>
        <v>0</v>
      </c>
      <c r="CX33" s="3">
        <f t="shared" si="26"/>
        <v>0</v>
      </c>
      <c r="CY33" s="3">
        <f t="shared" si="26"/>
        <v>0</v>
      </c>
      <c r="CZ33" s="3">
        <f t="shared" si="26"/>
        <v>0</v>
      </c>
      <c r="DA33" s="3">
        <f t="shared" si="26"/>
        <v>0</v>
      </c>
      <c r="DB33" s="3">
        <f t="shared" si="26"/>
        <v>0</v>
      </c>
      <c r="DC33" s="3">
        <f t="shared" si="26"/>
        <v>0</v>
      </c>
      <c r="DD33" s="3">
        <f t="shared" ref="DD33:DM42" si="27">IF(OR(AND($AU33=DD$2,$V33=1),AND($W33=1,$W$2&amp;$K33=DD$1),AND($X33=1,$X$2&amp;$K33=DD$1),AND($Y33=1,$Y$2&amp;$K33=DD$1),AND($Z33=1,$Z$2&amp;$K33=DD$1),AND($AA33=1,$AA$2&amp;$K33=DD$1),AND($AB33=1,$AB$2&amp;$K33=DD$1)),1,0)</f>
        <v>0</v>
      </c>
      <c r="DE33" s="3">
        <f t="shared" si="27"/>
        <v>0</v>
      </c>
      <c r="DF33" s="3">
        <f t="shared" si="27"/>
        <v>0</v>
      </c>
      <c r="DG33" s="3">
        <f t="shared" si="27"/>
        <v>0</v>
      </c>
      <c r="DH33" s="3">
        <f t="shared" si="27"/>
        <v>0</v>
      </c>
      <c r="DI33" s="3">
        <f t="shared" si="27"/>
        <v>0</v>
      </c>
      <c r="DJ33" s="3">
        <f t="shared" si="27"/>
        <v>0</v>
      </c>
      <c r="DK33" s="3">
        <f t="shared" si="27"/>
        <v>0</v>
      </c>
      <c r="DL33" s="3">
        <f t="shared" si="27"/>
        <v>0</v>
      </c>
      <c r="DM33" s="3">
        <f t="shared" si="27"/>
        <v>0</v>
      </c>
    </row>
    <row r="34" spans="2:117" x14ac:dyDescent="0.35">
      <c r="B34" s="58"/>
      <c r="C34" s="58"/>
      <c r="D34" s="59"/>
      <c r="E34" s="60"/>
      <c r="I34" s="20" t="s">
        <v>9</v>
      </c>
      <c r="J34" s="20" t="s">
        <v>10</v>
      </c>
      <c r="K34" s="20" t="s">
        <v>124</v>
      </c>
      <c r="L34" s="20">
        <v>4</v>
      </c>
      <c r="M34" s="20" t="s">
        <v>49</v>
      </c>
      <c r="N34" s="5">
        <f>SUMIFS(balanco_massas[massa],balanco_massas[macroprocesso],principal[[#This Row],[macroprocesso]],balanco_massas[produto],principal[[#This Row],[proto]])</f>
        <v>3455.0843085184442</v>
      </c>
      <c r="O34" s="22" t="s">
        <v>87</v>
      </c>
      <c r="P34" s="22" t="s">
        <v>147</v>
      </c>
      <c r="Q34" s="23" t="s">
        <v>14</v>
      </c>
      <c r="R34" s="24">
        <v>1.86443208461363E-3</v>
      </c>
      <c r="S34" s="33">
        <v>1</v>
      </c>
      <c r="T34" s="34">
        <f>principal[[#This Row],[dec_perc]]*principal[[#This Row],[consumo_especifico]]</f>
        <v>1.86443208461363E-3</v>
      </c>
      <c r="U34" s="20" t="s">
        <v>20</v>
      </c>
      <c r="V34" s="20">
        <v>1</v>
      </c>
      <c r="W34" s="20"/>
      <c r="X34" s="20"/>
      <c r="Y34" s="20"/>
      <c r="Z34" s="20"/>
      <c r="AA34" s="20"/>
      <c r="AB34" s="20"/>
      <c r="AC34" s="35" cm="1">
        <f t="array" aca="1" ref="AC34" ca="1">SUMPRODUCT(OFFSET(AV34,0,0,1,ROWS(principal[dec_perc])),TRANSPOSE(principal[dec_perc]))</f>
        <v>1</v>
      </c>
      <c r="AD34" s="45">
        <f>principal[[#This Row],[fe_escopo_1]]+principal[[#This Row],[fe_escopo_2]]+principal[[#This Row],[fe_escopo_3]]</f>
        <v>67.78</v>
      </c>
      <c r="AE34" s="6" cm="1">
        <f t="array" ref="AE34">_xlfn.XLOOKUP(1,(principal[[#This Row],[consumivel]]=fator_emissao[consumivel])*(fator_emissao[escopo]="SCOPE 1"),fator_emissao[fator_emissao],0,0)</f>
        <v>0</v>
      </c>
      <c r="AF34" s="6" cm="1">
        <f t="array" ref="AF34">_xlfn.XLOOKUP(1,(principal[[#This Row],[consumivel]]=fator_emissao[consumivel])*(fator_emissao[escopo]="SCOPE 2"),fator_emissao[fator_emissao],0,0)</f>
        <v>0</v>
      </c>
      <c r="AG34" s="6" cm="1">
        <f t="array" ref="AG34">_xlfn.XLOOKUP(1,(principal[[#This Row],[consumivel]]=fator_emissao[consumivel])*(fator_emissao[escopo]="SCOPE 3"),fator_emissao[fator_emissao],0,0)</f>
        <v>67.78</v>
      </c>
      <c r="AH34" s="5">
        <f>principal[[#This Row],[massa_kt]]*principal[[#This Row],[consumo_especifico]]*principal[[#This Row],[fe_escopo_1]]*principal[[#This Row],[dec_perc]]</f>
        <v>0</v>
      </c>
      <c r="AI34" s="5">
        <f>principal[[#This Row],[massa_kt]]*principal[[#This Row],[consumo_especifico]]*principal[[#This Row],[fe_escopo_2]]*principal[[#This Row],[dec_perc]]</f>
        <v>0</v>
      </c>
      <c r="AJ34" s="5">
        <f>principal[[#This Row],[massa_kt]]*principal[[#This Row],[consumo_especifico]]*principal[[#This Row],[fe_escopo_3]]*principal[[#This Row],[dec_perc]]</f>
        <v>436.62317330082186</v>
      </c>
      <c r="AK34" s="12">
        <f>principal[[#This Row],[ESCOPO 1]]+principal[[#This Row],[ESCOPO 2]]+principal[[#This Row],[ESCOPO 3]]</f>
        <v>436.62317330082186</v>
      </c>
      <c r="AL34" s="18">
        <f>1%*principal[[#This Row],[massa_kt]]*principal[[#This Row],[consumo_especifico]]*principal[[#This Row],[fe_escopo_1]]</f>
        <v>0</v>
      </c>
      <c r="AM34" s="18">
        <f>1%*principal[[#This Row],[massa_kt]]*principal[[#This Row],[consumo_especifico]]*principal[[#This Row],[fe_escopo_2]]</f>
        <v>0</v>
      </c>
      <c r="AN34" s="18">
        <f>1%*principal[[#This Row],[massa_kt]]*principal[[#This Row],[consumo_especifico]]*principal[[#This Row],[fe_escopo_3]]</f>
        <v>4.3662317330082194</v>
      </c>
      <c r="AO34" s="18">
        <f>principal[[#This Row],[sens_esc_3]]+principal[[#This Row],[sens_esc_2]]+principal[[#This Row],[sens_esc_1]]</f>
        <v>4.3662317330082194</v>
      </c>
      <c r="AP34" s="5"/>
      <c r="AQ34" s="50">
        <f>IF(principal[[#This Row],[BAU]]=1,1,"")</f>
        <v>1</v>
      </c>
      <c r="AR34" s="50" t="str" cm="1">
        <f t="array" ref="AR34">IFERROR(IF(principal[[#This Row],[tecnologia]]="BAU","",_xlfn.XLOOKUP(1,($B$18:$B$56=principal[[#This Row],[tecnologia]])*($C$18:$C$56=principal[[#This Row],[unidade]]),$D$18:$D$56,0,0)),"")</f>
        <v/>
      </c>
      <c r="AS34" s="50" t="str" cm="1">
        <f t="array" ref="AS34">IFERROR(IF(principal[[#This Row],[tecnologia]]="BAU","",_xlfn.XLOOKUP(1,($B$18:$B$56=principal[[#This Row],[tecnologia]])*($C$18:$C$56=principal[[#This Row],[unidade]]),$E$18:$E$56,0,0)),"")</f>
        <v/>
      </c>
      <c r="AT34" s="5"/>
      <c r="AU34" s="46">
        <v>34</v>
      </c>
      <c r="AV34" s="3">
        <f t="shared" si="21"/>
        <v>0</v>
      </c>
      <c r="AW34" s="3">
        <f t="shared" si="21"/>
        <v>0</v>
      </c>
      <c r="AX34" s="3">
        <f t="shared" si="21"/>
        <v>0</v>
      </c>
      <c r="AY34" s="3">
        <f t="shared" si="21"/>
        <v>0</v>
      </c>
      <c r="AZ34" s="3">
        <f t="shared" si="21"/>
        <v>0</v>
      </c>
      <c r="BA34" s="3">
        <f t="shared" si="21"/>
        <v>0</v>
      </c>
      <c r="BB34" s="3">
        <f t="shared" si="21"/>
        <v>0</v>
      </c>
      <c r="BC34" s="3">
        <f t="shared" si="21"/>
        <v>0</v>
      </c>
      <c r="BD34" s="3">
        <f t="shared" si="21"/>
        <v>0</v>
      </c>
      <c r="BE34" s="3">
        <f t="shared" si="21"/>
        <v>0</v>
      </c>
      <c r="BF34" s="3">
        <f t="shared" si="22"/>
        <v>0</v>
      </c>
      <c r="BG34" s="3">
        <f t="shared" si="22"/>
        <v>0</v>
      </c>
      <c r="BH34" s="3">
        <f t="shared" si="22"/>
        <v>0</v>
      </c>
      <c r="BI34" s="3">
        <f t="shared" si="22"/>
        <v>0</v>
      </c>
      <c r="BJ34" s="3">
        <f t="shared" si="22"/>
        <v>0</v>
      </c>
      <c r="BK34" s="3">
        <f t="shared" si="22"/>
        <v>0</v>
      </c>
      <c r="BL34" s="3">
        <f t="shared" si="22"/>
        <v>0</v>
      </c>
      <c r="BM34" s="3">
        <f t="shared" si="22"/>
        <v>0</v>
      </c>
      <c r="BN34" s="3">
        <f t="shared" si="22"/>
        <v>0</v>
      </c>
      <c r="BO34" s="3">
        <f t="shared" si="22"/>
        <v>0</v>
      </c>
      <c r="BP34" s="3">
        <f t="shared" si="23"/>
        <v>0</v>
      </c>
      <c r="BQ34" s="3">
        <f t="shared" si="23"/>
        <v>0</v>
      </c>
      <c r="BR34" s="3">
        <f t="shared" si="23"/>
        <v>0</v>
      </c>
      <c r="BS34" s="3">
        <f t="shared" si="23"/>
        <v>0</v>
      </c>
      <c r="BT34" s="3">
        <f t="shared" si="23"/>
        <v>0</v>
      </c>
      <c r="BU34" s="3">
        <f t="shared" si="23"/>
        <v>0</v>
      </c>
      <c r="BV34" s="3">
        <f t="shared" si="23"/>
        <v>0</v>
      </c>
      <c r="BW34" s="3">
        <f t="shared" si="23"/>
        <v>0</v>
      </c>
      <c r="BX34" s="3">
        <f t="shared" si="23"/>
        <v>0</v>
      </c>
      <c r="BY34" s="3">
        <f t="shared" si="23"/>
        <v>0</v>
      </c>
      <c r="BZ34" s="3">
        <f t="shared" si="24"/>
        <v>0</v>
      </c>
      <c r="CA34" s="3">
        <f t="shared" si="24"/>
        <v>1</v>
      </c>
      <c r="CB34" s="3">
        <f t="shared" si="24"/>
        <v>0</v>
      </c>
      <c r="CC34" s="3">
        <f t="shared" si="24"/>
        <v>0</v>
      </c>
      <c r="CD34" s="3">
        <f t="shared" si="24"/>
        <v>0</v>
      </c>
      <c r="CE34" s="3">
        <f t="shared" si="24"/>
        <v>0</v>
      </c>
      <c r="CF34" s="3">
        <f t="shared" si="24"/>
        <v>0</v>
      </c>
      <c r="CG34" s="3">
        <f t="shared" si="24"/>
        <v>0</v>
      </c>
      <c r="CH34" s="3">
        <f t="shared" si="24"/>
        <v>0</v>
      </c>
      <c r="CI34" s="3">
        <f t="shared" si="24"/>
        <v>0</v>
      </c>
      <c r="CJ34" s="3">
        <f t="shared" si="25"/>
        <v>0</v>
      </c>
      <c r="CK34" s="3">
        <f t="shared" si="25"/>
        <v>0</v>
      </c>
      <c r="CL34" s="3">
        <f t="shared" si="25"/>
        <v>0</v>
      </c>
      <c r="CM34" s="3">
        <f t="shared" si="25"/>
        <v>0</v>
      </c>
      <c r="CN34" s="3">
        <f t="shared" si="25"/>
        <v>0</v>
      </c>
      <c r="CO34" s="3">
        <f t="shared" si="25"/>
        <v>0</v>
      </c>
      <c r="CP34" s="3">
        <f t="shared" si="25"/>
        <v>0</v>
      </c>
      <c r="CQ34" s="3">
        <f t="shared" si="25"/>
        <v>0</v>
      </c>
      <c r="CR34" s="3">
        <f t="shared" si="25"/>
        <v>0</v>
      </c>
      <c r="CS34" s="3">
        <f t="shared" si="25"/>
        <v>0</v>
      </c>
      <c r="CT34" s="3">
        <f t="shared" si="26"/>
        <v>0</v>
      </c>
      <c r="CU34" s="3">
        <f t="shared" si="26"/>
        <v>0</v>
      </c>
      <c r="CV34" s="3">
        <f t="shared" si="26"/>
        <v>0</v>
      </c>
      <c r="CW34" s="3">
        <f t="shared" si="26"/>
        <v>0</v>
      </c>
      <c r="CX34" s="3">
        <f t="shared" si="26"/>
        <v>0</v>
      </c>
      <c r="CY34" s="3">
        <f t="shared" si="26"/>
        <v>0</v>
      </c>
      <c r="CZ34" s="3">
        <f t="shared" si="26"/>
        <v>0</v>
      </c>
      <c r="DA34" s="3">
        <f t="shared" si="26"/>
        <v>0</v>
      </c>
      <c r="DB34" s="3">
        <f t="shared" si="26"/>
        <v>0</v>
      </c>
      <c r="DC34" s="3">
        <f t="shared" si="26"/>
        <v>0</v>
      </c>
      <c r="DD34" s="3">
        <f t="shared" si="27"/>
        <v>0</v>
      </c>
      <c r="DE34" s="3">
        <f t="shared" si="27"/>
        <v>0</v>
      </c>
      <c r="DF34" s="3">
        <f t="shared" si="27"/>
        <v>0</v>
      </c>
      <c r="DG34" s="3">
        <f t="shared" si="27"/>
        <v>0</v>
      </c>
      <c r="DH34" s="3">
        <f t="shared" si="27"/>
        <v>0</v>
      </c>
      <c r="DI34" s="3">
        <f t="shared" si="27"/>
        <v>0</v>
      </c>
      <c r="DJ34" s="3">
        <f t="shared" si="27"/>
        <v>0</v>
      </c>
      <c r="DK34" s="3">
        <f t="shared" si="27"/>
        <v>0</v>
      </c>
      <c r="DL34" s="3">
        <f t="shared" si="27"/>
        <v>0</v>
      </c>
      <c r="DM34" s="3">
        <f t="shared" si="27"/>
        <v>0</v>
      </c>
    </row>
    <row r="35" spans="2:117" x14ac:dyDescent="0.35">
      <c r="B35" s="58"/>
      <c r="C35" s="58"/>
      <c r="D35" s="59"/>
      <c r="E35" s="60"/>
      <c r="I35" s="20" t="s">
        <v>9</v>
      </c>
      <c r="J35" s="20" t="s">
        <v>10</v>
      </c>
      <c r="K35" s="20" t="s">
        <v>124</v>
      </c>
      <c r="L35" s="20">
        <v>4</v>
      </c>
      <c r="M35" s="20" t="s">
        <v>49</v>
      </c>
      <c r="N35" s="5">
        <f>SUMIFS(balanco_massas[massa],balanco_massas[macroprocesso],principal[[#This Row],[macroprocesso]],balanco_massas[produto],principal[[#This Row],[proto]])</f>
        <v>3455.0843085184442</v>
      </c>
      <c r="O35" s="22" t="s">
        <v>87</v>
      </c>
      <c r="P35" s="22" t="s">
        <v>156</v>
      </c>
      <c r="Q35" s="23" t="s">
        <v>25</v>
      </c>
      <c r="R35" s="24">
        <v>4.4660790772963997E-3</v>
      </c>
      <c r="S35" s="33">
        <v>1</v>
      </c>
      <c r="T35" s="34">
        <f>principal[[#This Row],[dec_perc]]*principal[[#This Row],[consumo_especifico]]</f>
        <v>4.4660790772963997E-3</v>
      </c>
      <c r="U35" s="20" t="s">
        <v>137</v>
      </c>
      <c r="V35" s="20">
        <v>1</v>
      </c>
      <c r="W35" s="20"/>
      <c r="X35" s="20"/>
      <c r="Y35" s="20"/>
      <c r="Z35" s="20"/>
      <c r="AA35" s="20"/>
      <c r="AB35" s="20"/>
      <c r="AC35" s="35" cm="1">
        <f t="array" aca="1" ref="AC35" ca="1">SUMPRODUCT(OFFSET(AV35,0,0,1,ROWS(principal[dec_perc])),TRANSPOSE(principal[dec_perc]))</f>
        <v>1</v>
      </c>
      <c r="AD35" s="45">
        <f>principal[[#This Row],[fe_escopo_1]]+principal[[#This Row],[fe_escopo_2]]+principal[[#This Row],[fe_escopo_3]]</f>
        <v>3.1482268375000002</v>
      </c>
      <c r="AE35" s="6" cm="1">
        <f t="array" ref="AE35">_xlfn.XLOOKUP(1,(principal[[#This Row],[consumivel]]=fator_emissao[consumivel])*(fator_emissao[escopo]="SCOPE 1"),fator_emissao[fator_emissao],0,0)</f>
        <v>2.38068707</v>
      </c>
      <c r="AF35" s="6" cm="1">
        <f t="array" ref="AF35">_xlfn.XLOOKUP(1,(principal[[#This Row],[consumivel]]=fator_emissao[consumivel])*(fator_emissao[escopo]="SCOPE 2"),fator_emissao[fator_emissao],0,0)</f>
        <v>0</v>
      </c>
      <c r="AG35" s="6" cm="1">
        <f t="array" ref="AG35">_xlfn.XLOOKUP(1,(principal[[#This Row],[consumivel]]=fator_emissao[consumivel])*(fator_emissao[escopo]="SCOPE 3"),fator_emissao[fator_emissao],0,0)</f>
        <v>0.76753976749999997</v>
      </c>
      <c r="AH35" s="5">
        <f>principal[[#This Row],[massa_kt]]*principal[[#This Row],[consumo_especifico]]*principal[[#This Row],[fe_escopo_1]]*principal[[#This Row],[dec_perc]]</f>
        <v>36.735619739684338</v>
      </c>
      <c r="AI35" s="5">
        <f>principal[[#This Row],[massa_kt]]*principal[[#This Row],[consumo_especifico]]*principal[[#This Row],[fe_escopo_2]]*principal[[#This Row],[dec_perc]]</f>
        <v>0</v>
      </c>
      <c r="AJ35" s="5">
        <f>principal[[#This Row],[massa_kt]]*principal[[#This Row],[consumo_especifico]]*principal[[#This Row],[fe_escopo_3]]*principal[[#This Row],[dec_perc]]</f>
        <v>11.843660340443538</v>
      </c>
      <c r="AK35" s="12">
        <f>principal[[#This Row],[ESCOPO 1]]+principal[[#This Row],[ESCOPO 2]]+principal[[#This Row],[ESCOPO 3]]</f>
        <v>48.579280080127873</v>
      </c>
      <c r="AL35" s="18">
        <f>1%*principal[[#This Row],[massa_kt]]*principal[[#This Row],[consumo_especifico]]*principal[[#This Row],[fe_escopo_1]]</f>
        <v>0.3673561973968435</v>
      </c>
      <c r="AM35" s="18">
        <f>1%*principal[[#This Row],[massa_kt]]*principal[[#This Row],[consumo_especifico]]*principal[[#This Row],[fe_escopo_2]]</f>
        <v>0</v>
      </c>
      <c r="AN35" s="18">
        <f>1%*principal[[#This Row],[massa_kt]]*principal[[#This Row],[consumo_especifico]]*principal[[#This Row],[fe_escopo_3]]</f>
        <v>0.1184366034044354</v>
      </c>
      <c r="AO35" s="18">
        <f>principal[[#This Row],[sens_esc_3]]+principal[[#This Row],[sens_esc_2]]+principal[[#This Row],[sens_esc_1]]</f>
        <v>0.4857928008012789</v>
      </c>
      <c r="AP35" s="5"/>
      <c r="AQ35" s="50">
        <f>IF(principal[[#This Row],[BAU]]=1,1,"")</f>
        <v>1</v>
      </c>
      <c r="AR35" s="50" t="str" cm="1">
        <f t="array" ref="AR35">IFERROR(IF(principal[[#This Row],[tecnologia]]="BAU","",_xlfn.XLOOKUP(1,($B$18:$B$56=principal[[#This Row],[tecnologia]])*($C$18:$C$56=principal[[#This Row],[unidade]]),$D$18:$D$56,0,0)),"")</f>
        <v/>
      </c>
      <c r="AS35" s="50" t="str" cm="1">
        <f t="array" ref="AS35">IFERROR(IF(principal[[#This Row],[tecnologia]]="BAU","",_xlfn.XLOOKUP(1,($B$18:$B$56=principal[[#This Row],[tecnologia]])*($C$18:$C$56=principal[[#This Row],[unidade]]),$E$18:$E$56,0,0)),"")</f>
        <v/>
      </c>
      <c r="AT35" s="5"/>
      <c r="AU35" s="46">
        <v>35</v>
      </c>
      <c r="AV35" s="3">
        <f t="shared" si="21"/>
        <v>0</v>
      </c>
      <c r="AW35" s="3">
        <f t="shared" si="21"/>
        <v>0</v>
      </c>
      <c r="AX35" s="3">
        <f t="shared" si="21"/>
        <v>0</v>
      </c>
      <c r="AY35" s="3">
        <f t="shared" si="21"/>
        <v>0</v>
      </c>
      <c r="AZ35" s="3">
        <f t="shared" si="21"/>
        <v>0</v>
      </c>
      <c r="BA35" s="3">
        <f t="shared" si="21"/>
        <v>0</v>
      </c>
      <c r="BB35" s="3">
        <f t="shared" si="21"/>
        <v>0</v>
      </c>
      <c r="BC35" s="3">
        <f t="shared" si="21"/>
        <v>0</v>
      </c>
      <c r="BD35" s="3">
        <f t="shared" si="21"/>
        <v>0</v>
      </c>
      <c r="BE35" s="3">
        <f t="shared" si="21"/>
        <v>0</v>
      </c>
      <c r="BF35" s="3">
        <f t="shared" si="22"/>
        <v>0</v>
      </c>
      <c r="BG35" s="3">
        <f t="shared" si="22"/>
        <v>0</v>
      </c>
      <c r="BH35" s="3">
        <f t="shared" si="22"/>
        <v>0</v>
      </c>
      <c r="BI35" s="3">
        <f t="shared" si="22"/>
        <v>0</v>
      </c>
      <c r="BJ35" s="3">
        <f t="shared" si="22"/>
        <v>0</v>
      </c>
      <c r="BK35" s="3">
        <f t="shared" si="22"/>
        <v>0</v>
      </c>
      <c r="BL35" s="3">
        <f t="shared" si="22"/>
        <v>0</v>
      </c>
      <c r="BM35" s="3">
        <f t="shared" si="22"/>
        <v>0</v>
      </c>
      <c r="BN35" s="3">
        <f t="shared" si="22"/>
        <v>0</v>
      </c>
      <c r="BO35" s="3">
        <f t="shared" si="22"/>
        <v>0</v>
      </c>
      <c r="BP35" s="3">
        <f t="shared" si="23"/>
        <v>0</v>
      </c>
      <c r="BQ35" s="3">
        <f t="shared" si="23"/>
        <v>0</v>
      </c>
      <c r="BR35" s="3">
        <f t="shared" si="23"/>
        <v>0</v>
      </c>
      <c r="BS35" s="3">
        <f t="shared" si="23"/>
        <v>0</v>
      </c>
      <c r="BT35" s="3">
        <f t="shared" si="23"/>
        <v>0</v>
      </c>
      <c r="BU35" s="3">
        <f t="shared" si="23"/>
        <v>0</v>
      </c>
      <c r="BV35" s="3">
        <f t="shared" si="23"/>
        <v>0</v>
      </c>
      <c r="BW35" s="3">
        <f t="shared" si="23"/>
        <v>0</v>
      </c>
      <c r="BX35" s="3">
        <f t="shared" si="23"/>
        <v>0</v>
      </c>
      <c r="BY35" s="3">
        <f t="shared" si="23"/>
        <v>0</v>
      </c>
      <c r="BZ35" s="3">
        <f t="shared" si="24"/>
        <v>0</v>
      </c>
      <c r="CA35" s="3">
        <f t="shared" si="24"/>
        <v>0</v>
      </c>
      <c r="CB35" s="3">
        <f t="shared" si="24"/>
        <v>1</v>
      </c>
      <c r="CC35" s="3">
        <f t="shared" si="24"/>
        <v>0</v>
      </c>
      <c r="CD35" s="3">
        <f t="shared" si="24"/>
        <v>0</v>
      </c>
      <c r="CE35" s="3">
        <f t="shared" si="24"/>
        <v>0</v>
      </c>
      <c r="CF35" s="3">
        <f t="shared" si="24"/>
        <v>0</v>
      </c>
      <c r="CG35" s="3">
        <f t="shared" si="24"/>
        <v>0</v>
      </c>
      <c r="CH35" s="3">
        <f t="shared" si="24"/>
        <v>0</v>
      </c>
      <c r="CI35" s="3">
        <f t="shared" si="24"/>
        <v>0</v>
      </c>
      <c r="CJ35" s="3">
        <f t="shared" si="25"/>
        <v>0</v>
      </c>
      <c r="CK35" s="3">
        <f t="shared" si="25"/>
        <v>0</v>
      </c>
      <c r="CL35" s="3">
        <f t="shared" si="25"/>
        <v>0</v>
      </c>
      <c r="CM35" s="3">
        <f t="shared" si="25"/>
        <v>0</v>
      </c>
      <c r="CN35" s="3">
        <f t="shared" si="25"/>
        <v>0</v>
      </c>
      <c r="CO35" s="3">
        <f t="shared" si="25"/>
        <v>0</v>
      </c>
      <c r="CP35" s="3">
        <f t="shared" si="25"/>
        <v>0</v>
      </c>
      <c r="CQ35" s="3">
        <f t="shared" si="25"/>
        <v>0</v>
      </c>
      <c r="CR35" s="3">
        <f t="shared" si="25"/>
        <v>0</v>
      </c>
      <c r="CS35" s="3">
        <f t="shared" si="25"/>
        <v>0</v>
      </c>
      <c r="CT35" s="3">
        <f t="shared" si="26"/>
        <v>0</v>
      </c>
      <c r="CU35" s="3">
        <f t="shared" si="26"/>
        <v>0</v>
      </c>
      <c r="CV35" s="3">
        <f t="shared" si="26"/>
        <v>0</v>
      </c>
      <c r="CW35" s="3">
        <f t="shared" si="26"/>
        <v>0</v>
      </c>
      <c r="CX35" s="3">
        <f t="shared" si="26"/>
        <v>0</v>
      </c>
      <c r="CY35" s="3">
        <f t="shared" si="26"/>
        <v>0</v>
      </c>
      <c r="CZ35" s="3">
        <f t="shared" si="26"/>
        <v>0</v>
      </c>
      <c r="DA35" s="3">
        <f t="shared" si="26"/>
        <v>0</v>
      </c>
      <c r="DB35" s="3">
        <f t="shared" si="26"/>
        <v>0</v>
      </c>
      <c r="DC35" s="3">
        <f t="shared" si="26"/>
        <v>0</v>
      </c>
      <c r="DD35" s="3">
        <f t="shared" si="27"/>
        <v>0</v>
      </c>
      <c r="DE35" s="3">
        <f t="shared" si="27"/>
        <v>0</v>
      </c>
      <c r="DF35" s="3">
        <f t="shared" si="27"/>
        <v>0</v>
      </c>
      <c r="DG35" s="3">
        <f t="shared" si="27"/>
        <v>0</v>
      </c>
      <c r="DH35" s="3">
        <f t="shared" si="27"/>
        <v>0</v>
      </c>
      <c r="DI35" s="3">
        <f t="shared" si="27"/>
        <v>0</v>
      </c>
      <c r="DJ35" s="3">
        <f t="shared" si="27"/>
        <v>0</v>
      </c>
      <c r="DK35" s="3">
        <f t="shared" si="27"/>
        <v>0</v>
      </c>
      <c r="DL35" s="3">
        <f t="shared" si="27"/>
        <v>0</v>
      </c>
      <c r="DM35" s="3">
        <f t="shared" si="27"/>
        <v>0</v>
      </c>
    </row>
    <row r="36" spans="2:117" x14ac:dyDescent="0.35">
      <c r="B36" s="58"/>
      <c r="C36" s="58"/>
      <c r="D36" s="59"/>
      <c r="E36" s="60"/>
      <c r="I36" s="20" t="s">
        <v>9</v>
      </c>
      <c r="J36" s="20" t="s">
        <v>32</v>
      </c>
      <c r="K36" s="20" t="s">
        <v>122</v>
      </c>
      <c r="L36" s="20">
        <v>5</v>
      </c>
      <c r="M36" s="20" t="s">
        <v>9</v>
      </c>
      <c r="N36" s="5">
        <f>SUMIFS(balanco_massas[massa],balanco_massas[macroprocesso],principal[[#This Row],[macroprocesso]],balanco_massas[produto],principal[[#This Row],[proto]])</f>
        <v>3452.8627031935594</v>
      </c>
      <c r="O36" s="22" t="s">
        <v>87</v>
      </c>
      <c r="P36" s="22" t="s">
        <v>159</v>
      </c>
      <c r="Q36" s="23" t="s">
        <v>35</v>
      </c>
      <c r="R36" s="24">
        <v>11.9282458241588</v>
      </c>
      <c r="S36" s="33">
        <v>1</v>
      </c>
      <c r="T36" s="34">
        <f>principal[[#This Row],[dec_perc]]*principal[[#This Row],[consumo_especifico]]</f>
        <v>11.9282458241588</v>
      </c>
      <c r="U36" s="20" t="s">
        <v>36</v>
      </c>
      <c r="V36" s="20">
        <v>1</v>
      </c>
      <c r="W36" s="20"/>
      <c r="X36" s="20"/>
      <c r="Y36" s="20"/>
      <c r="Z36" s="20"/>
      <c r="AA36" s="20"/>
      <c r="AB36" s="20"/>
      <c r="AC36" s="35" cm="1">
        <f t="array" aca="1" ref="AC36" ca="1">SUMPRODUCT(OFFSET(AV36,0,0,1,ROWS(principal[dec_perc])),TRANSPOSE(principal[dec_perc]))</f>
        <v>1</v>
      </c>
      <c r="AD36" s="45">
        <f>principal[[#This Row],[fe_escopo_1]]+principal[[#This Row],[fe_escopo_2]]+principal[[#This Row],[fe_escopo_3]]</f>
        <v>2.6865554565416701</v>
      </c>
      <c r="AE36" s="6" cm="1">
        <f t="array" ref="AE36">_xlfn.XLOOKUP(1,(principal[[#This Row],[consumivel]]=fator_emissao[consumivel])*(fator_emissao[escopo]="SCOPE 1"),fator_emissao[fator_emissao],0,0)</f>
        <v>2.5573554565416701</v>
      </c>
      <c r="AF36" s="6" cm="1">
        <f t="array" ref="AF36">_xlfn.XLOOKUP(1,(principal[[#This Row],[consumivel]]=fator_emissao[consumivel])*(fator_emissao[escopo]="SCOPE 2"),fator_emissao[fator_emissao],0,0)</f>
        <v>0</v>
      </c>
      <c r="AG36" s="6" cm="1">
        <f t="array" ref="AG36">_xlfn.XLOOKUP(1,(principal[[#This Row],[consumivel]]=fator_emissao[consumivel])*(fator_emissao[escopo]="SCOPE 3"),fator_emissao[fator_emissao],0,0)</f>
        <v>0.12920000000000001</v>
      </c>
      <c r="AH36" s="5">
        <f>principal[[#This Row],[massa_kt]]*principal[[#This Row],[consumo_especifico]]*principal[[#This Row],[fe_escopo_1]]*principal[[#This Row],[dec_perc]]</f>
        <v>105328.76376845385</v>
      </c>
      <c r="AI36" s="5">
        <f>principal[[#This Row],[massa_kt]]*principal[[#This Row],[consumo_especifico]]*principal[[#This Row],[fe_escopo_2]]*principal[[#This Row],[dec_perc]]</f>
        <v>0</v>
      </c>
      <c r="AJ36" s="5">
        <f>principal[[#This Row],[massa_kt]]*principal[[#This Row],[consumo_especifico]]*principal[[#This Row],[fe_escopo_3]]*principal[[#This Row],[dec_perc]]</f>
        <v>5321.3080896024821</v>
      </c>
      <c r="AK36" s="12">
        <f>principal[[#This Row],[ESCOPO 1]]+principal[[#This Row],[ESCOPO 2]]+principal[[#This Row],[ESCOPO 3]]</f>
        <v>110650.07185805633</v>
      </c>
      <c r="AL36" s="18">
        <f>1%*principal[[#This Row],[massa_kt]]*principal[[#This Row],[consumo_especifico]]*principal[[#This Row],[fe_escopo_1]]</f>
        <v>1053.2876376845384</v>
      </c>
      <c r="AM36" s="18">
        <f>1%*principal[[#This Row],[massa_kt]]*principal[[#This Row],[consumo_especifico]]*principal[[#This Row],[fe_escopo_2]]</f>
        <v>0</v>
      </c>
      <c r="AN36" s="18">
        <f>1%*principal[[#This Row],[massa_kt]]*principal[[#This Row],[consumo_especifico]]*principal[[#This Row],[fe_escopo_3]]</f>
        <v>53.21308089602482</v>
      </c>
      <c r="AO36" s="18">
        <f>principal[[#This Row],[sens_esc_3]]+principal[[#This Row],[sens_esc_2]]+principal[[#This Row],[sens_esc_1]]</f>
        <v>1106.5007185805632</v>
      </c>
      <c r="AP36" s="5"/>
      <c r="AQ36" s="50">
        <f>IF(principal[[#This Row],[BAU]]=1,1,"")</f>
        <v>1</v>
      </c>
      <c r="AR36" s="50" t="str" cm="1">
        <f t="array" ref="AR36">IFERROR(IF(principal[[#This Row],[tecnologia]]="BAU","",_xlfn.XLOOKUP(1,($B$18:$B$56=principal[[#This Row],[tecnologia]])*($C$18:$C$56=principal[[#This Row],[unidade]]),$D$18:$D$56,0,0)),"")</f>
        <v/>
      </c>
      <c r="AS36" s="50" t="str" cm="1">
        <f t="array" ref="AS36">IFERROR(IF(principal[[#This Row],[tecnologia]]="BAU","",_xlfn.XLOOKUP(1,($B$18:$B$56=principal[[#This Row],[tecnologia]])*($C$18:$C$56=principal[[#This Row],[unidade]]),$E$18:$E$56,0,0)),"")</f>
        <v/>
      </c>
      <c r="AT36" s="5"/>
      <c r="AU36" s="47">
        <v>36</v>
      </c>
      <c r="AV36" s="3">
        <f t="shared" si="21"/>
        <v>0</v>
      </c>
      <c r="AW36" s="3">
        <f t="shared" si="21"/>
        <v>0</v>
      </c>
      <c r="AX36" s="3">
        <f t="shared" si="21"/>
        <v>0</v>
      </c>
      <c r="AY36" s="3">
        <f t="shared" si="21"/>
        <v>0</v>
      </c>
      <c r="AZ36" s="3">
        <f t="shared" si="21"/>
        <v>0</v>
      </c>
      <c r="BA36" s="3">
        <f t="shared" si="21"/>
        <v>0</v>
      </c>
      <c r="BB36" s="3">
        <f t="shared" si="21"/>
        <v>0</v>
      </c>
      <c r="BC36" s="3">
        <f t="shared" si="21"/>
        <v>0</v>
      </c>
      <c r="BD36" s="3">
        <f t="shared" si="21"/>
        <v>0</v>
      </c>
      <c r="BE36" s="3">
        <f t="shared" si="21"/>
        <v>0</v>
      </c>
      <c r="BF36" s="3">
        <f t="shared" si="22"/>
        <v>0</v>
      </c>
      <c r="BG36" s="3">
        <f t="shared" si="22"/>
        <v>0</v>
      </c>
      <c r="BH36" s="3">
        <f t="shared" si="22"/>
        <v>0</v>
      </c>
      <c r="BI36" s="3">
        <f t="shared" si="22"/>
        <v>0</v>
      </c>
      <c r="BJ36" s="3">
        <f t="shared" si="22"/>
        <v>0</v>
      </c>
      <c r="BK36" s="3">
        <f t="shared" si="22"/>
        <v>0</v>
      </c>
      <c r="BL36" s="3">
        <f t="shared" si="22"/>
        <v>0</v>
      </c>
      <c r="BM36" s="3">
        <f t="shared" si="22"/>
        <v>0</v>
      </c>
      <c r="BN36" s="3">
        <f t="shared" si="22"/>
        <v>0</v>
      </c>
      <c r="BO36" s="3">
        <f t="shared" si="22"/>
        <v>0</v>
      </c>
      <c r="BP36" s="3">
        <f t="shared" si="23"/>
        <v>0</v>
      </c>
      <c r="BQ36" s="3">
        <f t="shared" si="23"/>
        <v>0</v>
      </c>
      <c r="BR36" s="3">
        <f t="shared" si="23"/>
        <v>0</v>
      </c>
      <c r="BS36" s="3">
        <f t="shared" si="23"/>
        <v>0</v>
      </c>
      <c r="BT36" s="3">
        <f t="shared" si="23"/>
        <v>0</v>
      </c>
      <c r="BU36" s="3">
        <f t="shared" si="23"/>
        <v>0</v>
      </c>
      <c r="BV36" s="3">
        <f t="shared" si="23"/>
        <v>0</v>
      </c>
      <c r="BW36" s="3">
        <f t="shared" si="23"/>
        <v>0</v>
      </c>
      <c r="BX36" s="3">
        <f t="shared" si="23"/>
        <v>0</v>
      </c>
      <c r="BY36" s="3">
        <f t="shared" si="23"/>
        <v>0</v>
      </c>
      <c r="BZ36" s="3">
        <f t="shared" si="24"/>
        <v>0</v>
      </c>
      <c r="CA36" s="3">
        <f t="shared" si="24"/>
        <v>0</v>
      </c>
      <c r="CB36" s="3">
        <f t="shared" si="24"/>
        <v>0</v>
      </c>
      <c r="CC36" s="3">
        <f t="shared" si="24"/>
        <v>1</v>
      </c>
      <c r="CD36" s="3">
        <f t="shared" si="24"/>
        <v>0</v>
      </c>
      <c r="CE36" s="3">
        <f t="shared" si="24"/>
        <v>0</v>
      </c>
      <c r="CF36" s="3">
        <f t="shared" si="24"/>
        <v>0</v>
      </c>
      <c r="CG36" s="3">
        <f t="shared" si="24"/>
        <v>0</v>
      </c>
      <c r="CH36" s="3">
        <f t="shared" si="24"/>
        <v>0</v>
      </c>
      <c r="CI36" s="3">
        <f t="shared" si="24"/>
        <v>0</v>
      </c>
      <c r="CJ36" s="3">
        <f t="shared" si="25"/>
        <v>0</v>
      </c>
      <c r="CK36" s="3">
        <f t="shared" si="25"/>
        <v>0</v>
      </c>
      <c r="CL36" s="3">
        <f t="shared" si="25"/>
        <v>0</v>
      </c>
      <c r="CM36" s="3">
        <f t="shared" si="25"/>
        <v>0</v>
      </c>
      <c r="CN36" s="3">
        <f t="shared" si="25"/>
        <v>0</v>
      </c>
      <c r="CO36" s="3">
        <f t="shared" si="25"/>
        <v>0</v>
      </c>
      <c r="CP36" s="3">
        <f t="shared" si="25"/>
        <v>0</v>
      </c>
      <c r="CQ36" s="3">
        <f t="shared" si="25"/>
        <v>0</v>
      </c>
      <c r="CR36" s="3">
        <f t="shared" si="25"/>
        <v>0</v>
      </c>
      <c r="CS36" s="3">
        <f t="shared" si="25"/>
        <v>0</v>
      </c>
      <c r="CT36" s="3">
        <f t="shared" si="26"/>
        <v>0</v>
      </c>
      <c r="CU36" s="3">
        <f t="shared" si="26"/>
        <v>0</v>
      </c>
      <c r="CV36" s="3">
        <f t="shared" si="26"/>
        <v>0</v>
      </c>
      <c r="CW36" s="3">
        <f t="shared" si="26"/>
        <v>0</v>
      </c>
      <c r="CX36" s="3">
        <f t="shared" si="26"/>
        <v>0</v>
      </c>
      <c r="CY36" s="3">
        <f t="shared" si="26"/>
        <v>0</v>
      </c>
      <c r="CZ36" s="3">
        <f t="shared" si="26"/>
        <v>0</v>
      </c>
      <c r="DA36" s="3">
        <f t="shared" si="26"/>
        <v>0</v>
      </c>
      <c r="DB36" s="3">
        <f t="shared" si="26"/>
        <v>0</v>
      </c>
      <c r="DC36" s="3">
        <f t="shared" si="26"/>
        <v>0</v>
      </c>
      <c r="DD36" s="3">
        <f t="shared" si="27"/>
        <v>0</v>
      </c>
      <c r="DE36" s="3">
        <f t="shared" si="27"/>
        <v>0</v>
      </c>
      <c r="DF36" s="3">
        <f t="shared" si="27"/>
        <v>0</v>
      </c>
      <c r="DG36" s="3">
        <f t="shared" si="27"/>
        <v>0</v>
      </c>
      <c r="DH36" s="3">
        <f t="shared" si="27"/>
        <v>0</v>
      </c>
      <c r="DI36" s="3">
        <f t="shared" si="27"/>
        <v>0</v>
      </c>
      <c r="DJ36" s="3">
        <f t="shared" si="27"/>
        <v>0</v>
      </c>
      <c r="DK36" s="3">
        <f t="shared" si="27"/>
        <v>0</v>
      </c>
      <c r="DL36" s="3">
        <f t="shared" si="27"/>
        <v>0</v>
      </c>
      <c r="DM36" s="3">
        <f t="shared" si="27"/>
        <v>0</v>
      </c>
    </row>
    <row r="37" spans="2:117" x14ac:dyDescent="0.35">
      <c r="B37" s="58"/>
      <c r="C37" s="58"/>
      <c r="D37" s="59"/>
      <c r="E37" s="60"/>
      <c r="I37" s="20" t="s">
        <v>9</v>
      </c>
      <c r="J37" s="20" t="s">
        <v>32</v>
      </c>
      <c r="K37" s="20" t="s">
        <v>122</v>
      </c>
      <c r="L37" s="20">
        <v>5</v>
      </c>
      <c r="M37" s="20" t="s">
        <v>9</v>
      </c>
      <c r="N37" s="5">
        <f>SUMIFS(balanco_massas[massa],balanco_massas[macroprocesso],principal[[#This Row],[macroprocesso]],balanco_massas[produto],principal[[#This Row],[proto]])</f>
        <v>3452.8627031935594</v>
      </c>
      <c r="O37" s="22" t="s">
        <v>87</v>
      </c>
      <c r="P37" s="22" t="s">
        <v>157</v>
      </c>
      <c r="Q37" s="23" t="s">
        <v>38</v>
      </c>
      <c r="R37" s="24">
        <v>4.3008391860469697</v>
      </c>
      <c r="S37" s="33">
        <v>1</v>
      </c>
      <c r="T37" s="34">
        <f>principal[[#This Row],[dec_perc]]*principal[[#This Row],[consumo_especifico]]</f>
        <v>4.3008391860469697</v>
      </c>
      <c r="U37" s="20" t="s">
        <v>36</v>
      </c>
      <c r="V37" s="20">
        <v>1</v>
      </c>
      <c r="W37" s="20"/>
      <c r="X37" s="20"/>
      <c r="Y37" s="20"/>
      <c r="Z37" s="20"/>
      <c r="AA37" s="20"/>
      <c r="AB37" s="20"/>
      <c r="AC37" s="35" cm="1">
        <f t="array" aca="1" ref="AC37" ca="1">SUMPRODUCT(OFFSET(AV37,0,0,1,ROWS(principal[dec_perc])),TRANSPOSE(principal[dec_perc]))</f>
        <v>1</v>
      </c>
      <c r="AD37" s="45">
        <f>principal[[#This Row],[fe_escopo_1]]+principal[[#This Row],[fe_escopo_2]]+principal[[#This Row],[fe_escopo_3]]</f>
        <v>0.15310000000000001</v>
      </c>
      <c r="AE37" s="6" cm="1">
        <f t="array" ref="AE37">_xlfn.XLOOKUP(1,(principal[[#This Row],[consumivel]]=fator_emissao[consumivel])*(fator_emissao[escopo]="SCOPE 1"),fator_emissao[fator_emissao],0,0)</f>
        <v>0</v>
      </c>
      <c r="AF37" s="6" cm="1">
        <f t="array" ref="AF37">_xlfn.XLOOKUP(1,(principal[[#This Row],[consumivel]]=fator_emissao[consumivel])*(fator_emissao[escopo]="SCOPE 2"),fator_emissao[fator_emissao],0,0)</f>
        <v>0</v>
      </c>
      <c r="AG37" s="6" cm="1">
        <f t="array" ref="AG37">_xlfn.XLOOKUP(1,(principal[[#This Row],[consumivel]]=fator_emissao[consumivel])*(fator_emissao[escopo]="SCOPE 3"),fator_emissao[fator_emissao],0,0)</f>
        <v>0.15310000000000001</v>
      </c>
      <c r="AH37" s="5">
        <f>principal[[#This Row],[massa_kt]]*principal[[#This Row],[consumo_especifico]]*principal[[#This Row],[fe_escopo_1]]*principal[[#This Row],[dec_perc]]</f>
        <v>0</v>
      </c>
      <c r="AI37" s="5">
        <f>principal[[#This Row],[massa_kt]]*principal[[#This Row],[consumo_especifico]]*principal[[#This Row],[fe_escopo_2]]*principal[[#This Row],[dec_perc]]</f>
        <v>0</v>
      </c>
      <c r="AJ37" s="5">
        <f>principal[[#This Row],[massa_kt]]*principal[[#This Row],[consumo_especifico]]*principal[[#This Row],[fe_escopo_3]]*principal[[#This Row],[dec_perc]]</f>
        <v>2273.5667250658375</v>
      </c>
      <c r="AK37" s="12">
        <f>principal[[#This Row],[ESCOPO 1]]+principal[[#This Row],[ESCOPO 2]]+principal[[#This Row],[ESCOPO 3]]</f>
        <v>2273.5667250658375</v>
      </c>
      <c r="AL37" s="18">
        <f>1%*principal[[#This Row],[massa_kt]]*principal[[#This Row],[consumo_especifico]]*principal[[#This Row],[fe_escopo_1]]</f>
        <v>0</v>
      </c>
      <c r="AM37" s="18">
        <f>1%*principal[[#This Row],[massa_kt]]*principal[[#This Row],[consumo_especifico]]*principal[[#This Row],[fe_escopo_2]]</f>
        <v>0</v>
      </c>
      <c r="AN37" s="18">
        <f>1%*principal[[#This Row],[massa_kt]]*principal[[#This Row],[consumo_especifico]]*principal[[#This Row],[fe_escopo_3]]</f>
        <v>22.735667250658373</v>
      </c>
      <c r="AO37" s="18">
        <f>principal[[#This Row],[sens_esc_3]]+principal[[#This Row],[sens_esc_2]]+principal[[#This Row],[sens_esc_1]]</f>
        <v>22.735667250658373</v>
      </c>
      <c r="AP37" s="5"/>
      <c r="AQ37" s="50">
        <f>IF(principal[[#This Row],[BAU]]=1,1,"")</f>
        <v>1</v>
      </c>
      <c r="AR37" s="50" t="str" cm="1">
        <f t="array" ref="AR37">IFERROR(IF(principal[[#This Row],[tecnologia]]="BAU","",_xlfn.XLOOKUP(1,($B$18:$B$56=principal[[#This Row],[tecnologia]])*($C$18:$C$56=principal[[#This Row],[unidade]]),$D$18:$D$56,0,0)),"")</f>
        <v/>
      </c>
      <c r="AS37" s="50" t="str" cm="1">
        <f t="array" ref="AS37">IFERROR(IF(principal[[#This Row],[tecnologia]]="BAU","",_xlfn.XLOOKUP(1,($B$18:$B$56=principal[[#This Row],[tecnologia]])*($C$18:$C$56=principal[[#This Row],[unidade]]),$E$18:$E$56,0,0)),"")</f>
        <v/>
      </c>
      <c r="AT37" s="5"/>
      <c r="AU37" s="47">
        <v>37</v>
      </c>
      <c r="AV37" s="3">
        <f t="shared" si="21"/>
        <v>0</v>
      </c>
      <c r="AW37" s="3">
        <f t="shared" si="21"/>
        <v>0</v>
      </c>
      <c r="AX37" s="3">
        <f t="shared" si="21"/>
        <v>0</v>
      </c>
      <c r="AY37" s="3">
        <f t="shared" si="21"/>
        <v>0</v>
      </c>
      <c r="AZ37" s="3">
        <f t="shared" si="21"/>
        <v>0</v>
      </c>
      <c r="BA37" s="3">
        <f t="shared" si="21"/>
        <v>0</v>
      </c>
      <c r="BB37" s="3">
        <f t="shared" si="21"/>
        <v>0</v>
      </c>
      <c r="BC37" s="3">
        <f t="shared" si="21"/>
        <v>0</v>
      </c>
      <c r="BD37" s="3">
        <f t="shared" si="21"/>
        <v>0</v>
      </c>
      <c r="BE37" s="3">
        <f t="shared" si="21"/>
        <v>0</v>
      </c>
      <c r="BF37" s="3">
        <f t="shared" si="22"/>
        <v>0</v>
      </c>
      <c r="BG37" s="3">
        <f t="shared" si="22"/>
        <v>0</v>
      </c>
      <c r="BH37" s="3">
        <f t="shared" si="22"/>
        <v>0</v>
      </c>
      <c r="BI37" s="3">
        <f t="shared" si="22"/>
        <v>0</v>
      </c>
      <c r="BJ37" s="3">
        <f t="shared" si="22"/>
        <v>0</v>
      </c>
      <c r="BK37" s="3">
        <f t="shared" si="22"/>
        <v>0</v>
      </c>
      <c r="BL37" s="3">
        <f t="shared" si="22"/>
        <v>0</v>
      </c>
      <c r="BM37" s="3">
        <f t="shared" si="22"/>
        <v>0</v>
      </c>
      <c r="BN37" s="3">
        <f t="shared" si="22"/>
        <v>0</v>
      </c>
      <c r="BO37" s="3">
        <f t="shared" si="22"/>
        <v>0</v>
      </c>
      <c r="BP37" s="3">
        <f t="shared" si="23"/>
        <v>0</v>
      </c>
      <c r="BQ37" s="3">
        <f t="shared" si="23"/>
        <v>0</v>
      </c>
      <c r="BR37" s="3">
        <f t="shared" si="23"/>
        <v>0</v>
      </c>
      <c r="BS37" s="3">
        <f t="shared" si="23"/>
        <v>0</v>
      </c>
      <c r="BT37" s="3">
        <f t="shared" si="23"/>
        <v>0</v>
      </c>
      <c r="BU37" s="3">
        <f t="shared" si="23"/>
        <v>0</v>
      </c>
      <c r="BV37" s="3">
        <f t="shared" si="23"/>
        <v>0</v>
      </c>
      <c r="BW37" s="3">
        <f t="shared" si="23"/>
        <v>0</v>
      </c>
      <c r="BX37" s="3">
        <f t="shared" si="23"/>
        <v>0</v>
      </c>
      <c r="BY37" s="3">
        <f t="shared" si="23"/>
        <v>0</v>
      </c>
      <c r="BZ37" s="3">
        <f t="shared" si="24"/>
        <v>0</v>
      </c>
      <c r="CA37" s="3">
        <f t="shared" si="24"/>
        <v>0</v>
      </c>
      <c r="CB37" s="3">
        <f t="shared" si="24"/>
        <v>0</v>
      </c>
      <c r="CC37" s="3">
        <f t="shared" si="24"/>
        <v>0</v>
      </c>
      <c r="CD37" s="3">
        <f t="shared" si="24"/>
        <v>1</v>
      </c>
      <c r="CE37" s="3">
        <f t="shared" si="24"/>
        <v>0</v>
      </c>
      <c r="CF37" s="3">
        <f t="shared" si="24"/>
        <v>0</v>
      </c>
      <c r="CG37" s="3">
        <f t="shared" si="24"/>
        <v>0</v>
      </c>
      <c r="CH37" s="3">
        <f t="shared" si="24"/>
        <v>0</v>
      </c>
      <c r="CI37" s="3">
        <f t="shared" si="24"/>
        <v>0</v>
      </c>
      <c r="CJ37" s="3">
        <f t="shared" si="25"/>
        <v>0</v>
      </c>
      <c r="CK37" s="3">
        <f t="shared" si="25"/>
        <v>0</v>
      </c>
      <c r="CL37" s="3">
        <f t="shared" si="25"/>
        <v>0</v>
      </c>
      <c r="CM37" s="3">
        <f t="shared" si="25"/>
        <v>0</v>
      </c>
      <c r="CN37" s="3">
        <f t="shared" si="25"/>
        <v>0</v>
      </c>
      <c r="CO37" s="3">
        <f t="shared" si="25"/>
        <v>0</v>
      </c>
      <c r="CP37" s="3">
        <f t="shared" si="25"/>
        <v>0</v>
      </c>
      <c r="CQ37" s="3">
        <f t="shared" si="25"/>
        <v>0</v>
      </c>
      <c r="CR37" s="3">
        <f t="shared" si="25"/>
        <v>0</v>
      </c>
      <c r="CS37" s="3">
        <f t="shared" si="25"/>
        <v>0</v>
      </c>
      <c r="CT37" s="3">
        <f t="shared" si="26"/>
        <v>0</v>
      </c>
      <c r="CU37" s="3">
        <f t="shared" si="26"/>
        <v>0</v>
      </c>
      <c r="CV37" s="3">
        <f t="shared" si="26"/>
        <v>0</v>
      </c>
      <c r="CW37" s="3">
        <f t="shared" si="26"/>
        <v>0</v>
      </c>
      <c r="CX37" s="3">
        <f t="shared" si="26"/>
        <v>0</v>
      </c>
      <c r="CY37" s="3">
        <f t="shared" si="26"/>
        <v>0</v>
      </c>
      <c r="CZ37" s="3">
        <f t="shared" si="26"/>
        <v>0</v>
      </c>
      <c r="DA37" s="3">
        <f t="shared" si="26"/>
        <v>0</v>
      </c>
      <c r="DB37" s="3">
        <f t="shared" si="26"/>
        <v>0</v>
      </c>
      <c r="DC37" s="3">
        <f t="shared" si="26"/>
        <v>0</v>
      </c>
      <c r="DD37" s="3">
        <f t="shared" si="27"/>
        <v>0</v>
      </c>
      <c r="DE37" s="3">
        <f t="shared" si="27"/>
        <v>0</v>
      </c>
      <c r="DF37" s="3">
        <f t="shared" si="27"/>
        <v>0</v>
      </c>
      <c r="DG37" s="3">
        <f t="shared" si="27"/>
        <v>0</v>
      </c>
      <c r="DH37" s="3">
        <f t="shared" si="27"/>
        <v>0</v>
      </c>
      <c r="DI37" s="3">
        <f t="shared" si="27"/>
        <v>0</v>
      </c>
      <c r="DJ37" s="3">
        <f t="shared" si="27"/>
        <v>0</v>
      </c>
      <c r="DK37" s="3">
        <f t="shared" si="27"/>
        <v>0</v>
      </c>
      <c r="DL37" s="3">
        <f t="shared" si="27"/>
        <v>0</v>
      </c>
      <c r="DM37" s="3">
        <f t="shared" si="27"/>
        <v>0</v>
      </c>
    </row>
    <row r="38" spans="2:117" x14ac:dyDescent="0.35">
      <c r="B38" s="58"/>
      <c r="C38" s="58"/>
      <c r="D38" s="59"/>
      <c r="E38" s="60"/>
      <c r="I38" s="20" t="s">
        <v>9</v>
      </c>
      <c r="J38" s="20" t="s">
        <v>32</v>
      </c>
      <c r="K38" s="20" t="s">
        <v>122</v>
      </c>
      <c r="L38" s="20">
        <v>5</v>
      </c>
      <c r="M38" s="20" t="s">
        <v>9</v>
      </c>
      <c r="N38" s="5">
        <f>SUMIFS(balanco_massas[massa],balanco_massas[macroprocesso],principal[[#This Row],[macroprocesso]],balanco_massas[produto],principal[[#This Row],[proto]])</f>
        <v>3452.8627031935594</v>
      </c>
      <c r="O38" s="22" t="s">
        <v>87</v>
      </c>
      <c r="P38" s="22" t="s">
        <v>158</v>
      </c>
      <c r="Q38" s="23" t="s">
        <v>40</v>
      </c>
      <c r="R38" s="24">
        <v>38.321354869961397</v>
      </c>
      <c r="S38" s="33">
        <v>1</v>
      </c>
      <c r="T38" s="34">
        <f>principal[[#This Row],[dec_perc]]*principal[[#This Row],[consumo_especifico]]</f>
        <v>38.321354869961397</v>
      </c>
      <c r="U38" s="20" t="s">
        <v>36</v>
      </c>
      <c r="V38" s="20">
        <v>1</v>
      </c>
      <c r="W38" s="20"/>
      <c r="X38" s="20"/>
      <c r="Y38" s="20"/>
      <c r="Z38" s="20"/>
      <c r="AA38" s="20"/>
      <c r="AB38" s="20"/>
      <c r="AC38" s="35" cm="1">
        <f t="array" aca="1" ref="AC38" ca="1">SUMPRODUCT(OFFSET(AV38,0,0,1,ROWS(principal[dec_perc])),TRANSPOSE(principal[dec_perc]))</f>
        <v>1</v>
      </c>
      <c r="AD38" s="45">
        <f>principal[[#This Row],[fe_escopo_1]]+principal[[#This Row],[fe_escopo_2]]+principal[[#This Row],[fe_escopo_3]]</f>
        <v>0.52102000000000004</v>
      </c>
      <c r="AE38" s="6" cm="1">
        <f t="array" ref="AE38">_xlfn.XLOOKUP(1,(principal[[#This Row],[consumivel]]=fator_emissao[consumivel])*(fator_emissao[escopo]="SCOPE 1"),fator_emissao[fator_emissao],0,0)</f>
        <v>0.439</v>
      </c>
      <c r="AF38" s="6" cm="1">
        <f t="array" ref="AF38">_xlfn.XLOOKUP(1,(principal[[#This Row],[consumivel]]=fator_emissao[consumivel])*(fator_emissao[escopo]="SCOPE 2"),fator_emissao[fator_emissao],0,0)</f>
        <v>0</v>
      </c>
      <c r="AG38" s="6" cm="1">
        <f t="array" ref="AG38">_xlfn.XLOOKUP(1,(principal[[#This Row],[consumivel]]=fator_emissao[consumivel])*(fator_emissao[escopo]="SCOPE 3"),fator_emissao[fator_emissao],0,0)</f>
        <v>8.2019999999999996E-2</v>
      </c>
      <c r="AH38" s="5">
        <f>principal[[#This Row],[massa_kt]]*principal[[#This Row],[consumo_especifico]]*principal[[#This Row],[fe_escopo_1]]*principal[[#This Row],[dec_perc]]</f>
        <v>58087.767488220881</v>
      </c>
      <c r="AI38" s="5">
        <f>principal[[#This Row],[massa_kt]]*principal[[#This Row],[consumo_especifico]]*principal[[#This Row],[fe_escopo_2]]*principal[[#This Row],[dec_perc]]</f>
        <v>0</v>
      </c>
      <c r="AJ38" s="5">
        <f>principal[[#This Row],[massa_kt]]*principal[[#This Row],[consumo_especifico]]*principal[[#This Row],[fe_escopo_3]]*principal[[#This Row],[dec_perc]]</f>
        <v>10852.753278778762</v>
      </c>
      <c r="AK38" s="12">
        <f>principal[[#This Row],[ESCOPO 1]]+principal[[#This Row],[ESCOPO 2]]+principal[[#This Row],[ESCOPO 3]]</f>
        <v>68940.520766999645</v>
      </c>
      <c r="AL38" s="18">
        <f>1%*principal[[#This Row],[massa_kt]]*principal[[#This Row],[consumo_especifico]]*principal[[#This Row],[fe_escopo_1]]</f>
        <v>580.87767488220868</v>
      </c>
      <c r="AM38" s="18">
        <f>1%*principal[[#This Row],[massa_kt]]*principal[[#This Row],[consumo_especifico]]*principal[[#This Row],[fe_escopo_2]]</f>
        <v>0</v>
      </c>
      <c r="AN38" s="18">
        <f>1%*principal[[#This Row],[massa_kt]]*principal[[#This Row],[consumo_especifico]]*principal[[#This Row],[fe_escopo_3]]</f>
        <v>108.52753278778761</v>
      </c>
      <c r="AO38" s="18">
        <f>principal[[#This Row],[sens_esc_3]]+principal[[#This Row],[sens_esc_2]]+principal[[#This Row],[sens_esc_1]]</f>
        <v>689.40520766999634</v>
      </c>
      <c r="AP38" s="5"/>
      <c r="AQ38" s="50">
        <f>IF(principal[[#This Row],[BAU]]=1,1,"")</f>
        <v>1</v>
      </c>
      <c r="AR38" s="50" t="str" cm="1">
        <f t="array" ref="AR38">IFERROR(IF(principal[[#This Row],[tecnologia]]="BAU","",_xlfn.XLOOKUP(1,($B$18:$B$56=principal[[#This Row],[tecnologia]])*($C$18:$C$56=principal[[#This Row],[unidade]]),$D$18:$D$56,0,0)),"")</f>
        <v/>
      </c>
      <c r="AS38" s="50" t="str" cm="1">
        <f t="array" ref="AS38">IFERROR(IF(principal[[#This Row],[tecnologia]]="BAU","",_xlfn.XLOOKUP(1,($B$18:$B$56=principal[[#This Row],[tecnologia]])*($C$18:$C$56=principal[[#This Row],[unidade]]),$E$18:$E$56,0,0)),"")</f>
        <v/>
      </c>
      <c r="AT38" s="5"/>
      <c r="AU38" s="46">
        <v>38</v>
      </c>
      <c r="AV38" s="3">
        <f t="shared" si="21"/>
        <v>0</v>
      </c>
      <c r="AW38" s="3">
        <f t="shared" si="21"/>
        <v>0</v>
      </c>
      <c r="AX38" s="3">
        <f t="shared" si="21"/>
        <v>0</v>
      </c>
      <c r="AY38" s="3">
        <f t="shared" si="21"/>
        <v>0</v>
      </c>
      <c r="AZ38" s="3">
        <f t="shared" si="21"/>
        <v>0</v>
      </c>
      <c r="BA38" s="3">
        <f t="shared" si="21"/>
        <v>0</v>
      </c>
      <c r="BB38" s="3">
        <f t="shared" si="21"/>
        <v>0</v>
      </c>
      <c r="BC38" s="3">
        <f t="shared" si="21"/>
        <v>0</v>
      </c>
      <c r="BD38" s="3">
        <f t="shared" si="21"/>
        <v>0</v>
      </c>
      <c r="BE38" s="3">
        <f t="shared" si="21"/>
        <v>0</v>
      </c>
      <c r="BF38" s="3">
        <f t="shared" si="22"/>
        <v>0</v>
      </c>
      <c r="BG38" s="3">
        <f t="shared" si="22"/>
        <v>0</v>
      </c>
      <c r="BH38" s="3">
        <f t="shared" si="22"/>
        <v>0</v>
      </c>
      <c r="BI38" s="3">
        <f t="shared" si="22"/>
        <v>0</v>
      </c>
      <c r="BJ38" s="3">
        <f t="shared" si="22"/>
        <v>0</v>
      </c>
      <c r="BK38" s="3">
        <f t="shared" si="22"/>
        <v>0</v>
      </c>
      <c r="BL38" s="3">
        <f t="shared" si="22"/>
        <v>0</v>
      </c>
      <c r="BM38" s="3">
        <f t="shared" si="22"/>
        <v>0</v>
      </c>
      <c r="BN38" s="3">
        <f t="shared" si="22"/>
        <v>0</v>
      </c>
      <c r="BO38" s="3">
        <f t="shared" si="22"/>
        <v>0</v>
      </c>
      <c r="BP38" s="3">
        <f t="shared" si="23"/>
        <v>0</v>
      </c>
      <c r="BQ38" s="3">
        <f t="shared" si="23"/>
        <v>0</v>
      </c>
      <c r="BR38" s="3">
        <f t="shared" si="23"/>
        <v>0</v>
      </c>
      <c r="BS38" s="3">
        <f t="shared" si="23"/>
        <v>0</v>
      </c>
      <c r="BT38" s="3">
        <f t="shared" si="23"/>
        <v>0</v>
      </c>
      <c r="BU38" s="3">
        <f t="shared" si="23"/>
        <v>0</v>
      </c>
      <c r="BV38" s="3">
        <f t="shared" si="23"/>
        <v>0</v>
      </c>
      <c r="BW38" s="3">
        <f t="shared" si="23"/>
        <v>0</v>
      </c>
      <c r="BX38" s="3">
        <f t="shared" si="23"/>
        <v>0</v>
      </c>
      <c r="BY38" s="3">
        <f t="shared" si="23"/>
        <v>0</v>
      </c>
      <c r="BZ38" s="3">
        <f t="shared" si="24"/>
        <v>0</v>
      </c>
      <c r="CA38" s="3">
        <f t="shared" si="24"/>
        <v>0</v>
      </c>
      <c r="CB38" s="3">
        <f t="shared" si="24"/>
        <v>0</v>
      </c>
      <c r="CC38" s="3">
        <f t="shared" si="24"/>
        <v>0</v>
      </c>
      <c r="CD38" s="3">
        <f t="shared" si="24"/>
        <v>0</v>
      </c>
      <c r="CE38" s="3">
        <f t="shared" si="24"/>
        <v>1</v>
      </c>
      <c r="CF38" s="3">
        <f t="shared" si="24"/>
        <v>0</v>
      </c>
      <c r="CG38" s="3">
        <f t="shared" si="24"/>
        <v>0</v>
      </c>
      <c r="CH38" s="3">
        <f t="shared" si="24"/>
        <v>0</v>
      </c>
      <c r="CI38" s="3">
        <f t="shared" si="24"/>
        <v>0</v>
      </c>
      <c r="CJ38" s="3">
        <f t="shared" si="25"/>
        <v>0</v>
      </c>
      <c r="CK38" s="3">
        <f t="shared" si="25"/>
        <v>0</v>
      </c>
      <c r="CL38" s="3">
        <f t="shared" si="25"/>
        <v>0</v>
      </c>
      <c r="CM38" s="3">
        <f t="shared" si="25"/>
        <v>0</v>
      </c>
      <c r="CN38" s="3">
        <f t="shared" si="25"/>
        <v>0</v>
      </c>
      <c r="CO38" s="3">
        <f t="shared" si="25"/>
        <v>0</v>
      </c>
      <c r="CP38" s="3">
        <f t="shared" si="25"/>
        <v>0</v>
      </c>
      <c r="CQ38" s="3">
        <f t="shared" si="25"/>
        <v>0</v>
      </c>
      <c r="CR38" s="3">
        <f t="shared" si="25"/>
        <v>0</v>
      </c>
      <c r="CS38" s="3">
        <f t="shared" si="25"/>
        <v>0</v>
      </c>
      <c r="CT38" s="3">
        <f t="shared" si="26"/>
        <v>0</v>
      </c>
      <c r="CU38" s="3">
        <f t="shared" si="26"/>
        <v>0</v>
      </c>
      <c r="CV38" s="3">
        <f t="shared" si="26"/>
        <v>0</v>
      </c>
      <c r="CW38" s="3">
        <f t="shared" si="26"/>
        <v>0</v>
      </c>
      <c r="CX38" s="3">
        <f t="shared" si="26"/>
        <v>0</v>
      </c>
      <c r="CY38" s="3">
        <f t="shared" si="26"/>
        <v>0</v>
      </c>
      <c r="CZ38" s="3">
        <f t="shared" si="26"/>
        <v>0</v>
      </c>
      <c r="DA38" s="3">
        <f t="shared" si="26"/>
        <v>0</v>
      </c>
      <c r="DB38" s="3">
        <f t="shared" si="26"/>
        <v>0</v>
      </c>
      <c r="DC38" s="3">
        <f t="shared" si="26"/>
        <v>0</v>
      </c>
      <c r="DD38" s="3">
        <f t="shared" si="27"/>
        <v>0</v>
      </c>
      <c r="DE38" s="3">
        <f t="shared" si="27"/>
        <v>0</v>
      </c>
      <c r="DF38" s="3">
        <f t="shared" si="27"/>
        <v>0</v>
      </c>
      <c r="DG38" s="3">
        <f t="shared" si="27"/>
        <v>0</v>
      </c>
      <c r="DH38" s="3">
        <f t="shared" si="27"/>
        <v>0</v>
      </c>
      <c r="DI38" s="3">
        <f t="shared" si="27"/>
        <v>0</v>
      </c>
      <c r="DJ38" s="3">
        <f t="shared" si="27"/>
        <v>0</v>
      </c>
      <c r="DK38" s="3">
        <f t="shared" si="27"/>
        <v>0</v>
      </c>
      <c r="DL38" s="3">
        <f t="shared" si="27"/>
        <v>0</v>
      </c>
      <c r="DM38" s="3">
        <f t="shared" si="27"/>
        <v>0</v>
      </c>
    </row>
    <row r="39" spans="2:117" x14ac:dyDescent="0.35">
      <c r="B39" s="58"/>
      <c r="C39" s="58"/>
      <c r="D39" s="59"/>
      <c r="E39" s="60"/>
      <c r="I39" s="20" t="s">
        <v>9</v>
      </c>
      <c r="J39" s="20" t="s">
        <v>32</v>
      </c>
      <c r="K39" s="20" t="s">
        <v>122</v>
      </c>
      <c r="L39" s="20">
        <v>5</v>
      </c>
      <c r="M39" s="20" t="s">
        <v>9</v>
      </c>
      <c r="N39" s="5">
        <f>SUMIFS(balanco_massas[massa],balanco_massas[macroprocesso],principal[[#This Row],[macroprocesso]],balanco_massas[produto],principal[[#This Row],[proto]])</f>
        <v>3452.8627031935594</v>
      </c>
      <c r="O39" s="22" t="s">
        <v>87</v>
      </c>
      <c r="P39" s="22" t="s">
        <v>160</v>
      </c>
      <c r="Q39" s="23" t="s">
        <v>41</v>
      </c>
      <c r="R39" s="24">
        <v>0.10532667394400699</v>
      </c>
      <c r="S39" s="33">
        <v>1</v>
      </c>
      <c r="T39" s="34">
        <f>principal[[#This Row],[dec_perc]]*principal[[#This Row],[consumo_especifico]]</f>
        <v>0.10532667394400699</v>
      </c>
      <c r="U39" s="20" t="s">
        <v>36</v>
      </c>
      <c r="V39" s="20">
        <v>1</v>
      </c>
      <c r="W39" s="20"/>
      <c r="X39" s="20"/>
      <c r="Y39" s="20"/>
      <c r="Z39" s="20"/>
      <c r="AA39" s="20"/>
      <c r="AB39" s="20"/>
      <c r="AC39" s="35" cm="1">
        <f t="array" aca="1" ref="AC39" ca="1">SUMPRODUCT(OFFSET(AV39,0,0,1,ROWS(principal[dec_perc])),TRANSPOSE(principal[dec_perc]))</f>
        <v>1</v>
      </c>
      <c r="AD39" s="45">
        <f>principal[[#This Row],[fe_escopo_1]]+principal[[#This Row],[fe_escopo_2]]+principal[[#This Row],[fe_escopo_3]]</f>
        <v>4.1088691759999998</v>
      </c>
      <c r="AE39" s="6" cm="1">
        <f t="array" ref="AE39">_xlfn.XLOOKUP(1,(principal[[#This Row],[consumivel]]=fator_emissao[consumivel])*(fator_emissao[escopo]="SCOPE 1"),fator_emissao[fator_emissao],0,0)</f>
        <v>3.2782691759999998</v>
      </c>
      <c r="AF39" s="6" cm="1">
        <f t="array" ref="AF39">_xlfn.XLOOKUP(1,(principal[[#This Row],[consumivel]]=fator_emissao[consumivel])*(fator_emissao[escopo]="SCOPE 2"),fator_emissao[fator_emissao],0,0)</f>
        <v>0</v>
      </c>
      <c r="AG39" s="6" cm="1">
        <f t="array" ref="AG39">_xlfn.XLOOKUP(1,(principal[[#This Row],[consumivel]]=fator_emissao[consumivel])*(fator_emissao[escopo]="SCOPE 3"),fator_emissao[fator_emissao],0,0)</f>
        <v>0.8306</v>
      </c>
      <c r="AH39" s="5">
        <f>principal[[#This Row],[massa_kt]]*principal[[#This Row],[consumo_especifico]]*principal[[#This Row],[fe_escopo_1]]*principal[[#This Row],[dec_perc]]</f>
        <v>1192.23616113719</v>
      </c>
      <c r="AI39" s="5">
        <f>principal[[#This Row],[massa_kt]]*principal[[#This Row],[consumo_especifico]]*principal[[#This Row],[fe_escopo_2]]*principal[[#This Row],[dec_perc]]</f>
        <v>0</v>
      </c>
      <c r="AJ39" s="5">
        <f>principal[[#This Row],[massa_kt]]*principal[[#This Row],[consumo_especifico]]*principal[[#This Row],[fe_escopo_3]]*principal[[#This Row],[dec_perc]]</f>
        <v>302.07139874000086</v>
      </c>
      <c r="AK39" s="12">
        <f>principal[[#This Row],[ESCOPO 1]]+principal[[#This Row],[ESCOPO 2]]+principal[[#This Row],[ESCOPO 3]]</f>
        <v>1494.3075598771909</v>
      </c>
      <c r="AL39" s="18">
        <f>1%*principal[[#This Row],[massa_kt]]*principal[[#This Row],[consumo_especifico]]*principal[[#This Row],[fe_escopo_1]]</f>
        <v>11.922361611371899</v>
      </c>
      <c r="AM39" s="18">
        <f>1%*principal[[#This Row],[massa_kt]]*principal[[#This Row],[consumo_especifico]]*principal[[#This Row],[fe_escopo_2]]</f>
        <v>0</v>
      </c>
      <c r="AN39" s="18">
        <f>1%*principal[[#This Row],[massa_kt]]*principal[[#This Row],[consumo_especifico]]*principal[[#This Row],[fe_escopo_3]]</f>
        <v>3.0207139874000082</v>
      </c>
      <c r="AO39" s="18">
        <f>principal[[#This Row],[sens_esc_3]]+principal[[#This Row],[sens_esc_2]]+principal[[#This Row],[sens_esc_1]]</f>
        <v>14.943075598771907</v>
      </c>
      <c r="AP39" s="5"/>
      <c r="AQ39" s="50">
        <f>IF(principal[[#This Row],[BAU]]=1,1,"")</f>
        <v>1</v>
      </c>
      <c r="AR39" s="50" t="str" cm="1">
        <f t="array" ref="AR39">IFERROR(IF(principal[[#This Row],[tecnologia]]="BAU","",_xlfn.XLOOKUP(1,($B$18:$B$56=principal[[#This Row],[tecnologia]])*($C$18:$C$56=principal[[#This Row],[unidade]]),$D$18:$D$56,0,0)),"")</f>
        <v/>
      </c>
      <c r="AS39" s="50" t="str" cm="1">
        <f t="array" ref="AS39">IFERROR(IF(principal[[#This Row],[tecnologia]]="BAU","",_xlfn.XLOOKUP(1,($B$18:$B$56=principal[[#This Row],[tecnologia]])*($C$18:$C$56=principal[[#This Row],[unidade]]),$E$18:$E$56,0,0)),"")</f>
        <v/>
      </c>
      <c r="AT39" s="5"/>
      <c r="AU39" s="46">
        <v>39</v>
      </c>
      <c r="AV39" s="3">
        <f t="shared" si="21"/>
        <v>0</v>
      </c>
      <c r="AW39" s="3">
        <f t="shared" si="21"/>
        <v>0</v>
      </c>
      <c r="AX39" s="3">
        <f t="shared" si="21"/>
        <v>0</v>
      </c>
      <c r="AY39" s="3">
        <f t="shared" si="21"/>
        <v>0</v>
      </c>
      <c r="AZ39" s="3">
        <f t="shared" si="21"/>
        <v>0</v>
      </c>
      <c r="BA39" s="3">
        <f t="shared" si="21"/>
        <v>0</v>
      </c>
      <c r="BB39" s="3">
        <f t="shared" si="21"/>
        <v>0</v>
      </c>
      <c r="BC39" s="3">
        <f t="shared" si="21"/>
        <v>0</v>
      </c>
      <c r="BD39" s="3">
        <f t="shared" si="21"/>
        <v>0</v>
      </c>
      <c r="BE39" s="3">
        <f t="shared" si="21"/>
        <v>0</v>
      </c>
      <c r="BF39" s="3">
        <f t="shared" si="22"/>
        <v>0</v>
      </c>
      <c r="BG39" s="3">
        <f t="shared" si="22"/>
        <v>0</v>
      </c>
      <c r="BH39" s="3">
        <f t="shared" si="22"/>
        <v>0</v>
      </c>
      <c r="BI39" s="3">
        <f t="shared" si="22"/>
        <v>0</v>
      </c>
      <c r="BJ39" s="3">
        <f t="shared" si="22"/>
        <v>0</v>
      </c>
      <c r="BK39" s="3">
        <f t="shared" si="22"/>
        <v>0</v>
      </c>
      <c r="BL39" s="3">
        <f t="shared" si="22"/>
        <v>0</v>
      </c>
      <c r="BM39" s="3">
        <f t="shared" si="22"/>
        <v>0</v>
      </c>
      <c r="BN39" s="3">
        <f t="shared" si="22"/>
        <v>0</v>
      </c>
      <c r="BO39" s="3">
        <f t="shared" si="22"/>
        <v>0</v>
      </c>
      <c r="BP39" s="3">
        <f t="shared" si="23"/>
        <v>0</v>
      </c>
      <c r="BQ39" s="3">
        <f t="shared" si="23"/>
        <v>0</v>
      </c>
      <c r="BR39" s="3">
        <f t="shared" si="23"/>
        <v>0</v>
      </c>
      <c r="BS39" s="3">
        <f t="shared" si="23"/>
        <v>0</v>
      </c>
      <c r="BT39" s="3">
        <f t="shared" si="23"/>
        <v>0</v>
      </c>
      <c r="BU39" s="3">
        <f t="shared" si="23"/>
        <v>0</v>
      </c>
      <c r="BV39" s="3">
        <f t="shared" si="23"/>
        <v>0</v>
      </c>
      <c r="BW39" s="3">
        <f t="shared" si="23"/>
        <v>0</v>
      </c>
      <c r="BX39" s="3">
        <f t="shared" si="23"/>
        <v>0</v>
      </c>
      <c r="BY39" s="3">
        <f t="shared" si="23"/>
        <v>0</v>
      </c>
      <c r="BZ39" s="3">
        <f t="shared" si="24"/>
        <v>0</v>
      </c>
      <c r="CA39" s="3">
        <f t="shared" si="24"/>
        <v>0</v>
      </c>
      <c r="CB39" s="3">
        <f t="shared" si="24"/>
        <v>0</v>
      </c>
      <c r="CC39" s="3">
        <f t="shared" si="24"/>
        <v>0</v>
      </c>
      <c r="CD39" s="3">
        <f t="shared" si="24"/>
        <v>0</v>
      </c>
      <c r="CE39" s="3">
        <f t="shared" si="24"/>
        <v>0</v>
      </c>
      <c r="CF39" s="3">
        <f t="shared" si="24"/>
        <v>1</v>
      </c>
      <c r="CG39" s="3">
        <f t="shared" si="24"/>
        <v>0</v>
      </c>
      <c r="CH39" s="3">
        <f t="shared" si="24"/>
        <v>0</v>
      </c>
      <c r="CI39" s="3">
        <f t="shared" si="24"/>
        <v>0</v>
      </c>
      <c r="CJ39" s="3">
        <f t="shared" si="25"/>
        <v>0</v>
      </c>
      <c r="CK39" s="3">
        <f t="shared" si="25"/>
        <v>0</v>
      </c>
      <c r="CL39" s="3">
        <f t="shared" si="25"/>
        <v>0</v>
      </c>
      <c r="CM39" s="3">
        <f t="shared" si="25"/>
        <v>0</v>
      </c>
      <c r="CN39" s="3">
        <f t="shared" si="25"/>
        <v>0</v>
      </c>
      <c r="CO39" s="3">
        <f t="shared" si="25"/>
        <v>0</v>
      </c>
      <c r="CP39" s="3">
        <f t="shared" si="25"/>
        <v>0</v>
      </c>
      <c r="CQ39" s="3">
        <f t="shared" si="25"/>
        <v>0</v>
      </c>
      <c r="CR39" s="3">
        <f t="shared" si="25"/>
        <v>0</v>
      </c>
      <c r="CS39" s="3">
        <f t="shared" si="25"/>
        <v>0</v>
      </c>
      <c r="CT39" s="3">
        <f t="shared" si="26"/>
        <v>0</v>
      </c>
      <c r="CU39" s="3">
        <f t="shared" si="26"/>
        <v>0</v>
      </c>
      <c r="CV39" s="3">
        <f t="shared" si="26"/>
        <v>0</v>
      </c>
      <c r="CW39" s="3">
        <f t="shared" si="26"/>
        <v>0</v>
      </c>
      <c r="CX39" s="3">
        <f t="shared" si="26"/>
        <v>0</v>
      </c>
      <c r="CY39" s="3">
        <f t="shared" si="26"/>
        <v>0</v>
      </c>
      <c r="CZ39" s="3">
        <f t="shared" si="26"/>
        <v>0</v>
      </c>
      <c r="DA39" s="3">
        <f t="shared" si="26"/>
        <v>0</v>
      </c>
      <c r="DB39" s="3">
        <f t="shared" si="26"/>
        <v>0</v>
      </c>
      <c r="DC39" s="3">
        <f t="shared" si="26"/>
        <v>0</v>
      </c>
      <c r="DD39" s="3">
        <f t="shared" si="27"/>
        <v>0</v>
      </c>
      <c r="DE39" s="3">
        <f t="shared" si="27"/>
        <v>0</v>
      </c>
      <c r="DF39" s="3">
        <f t="shared" si="27"/>
        <v>0</v>
      </c>
      <c r="DG39" s="3">
        <f t="shared" si="27"/>
        <v>0</v>
      </c>
      <c r="DH39" s="3">
        <f t="shared" si="27"/>
        <v>0</v>
      </c>
      <c r="DI39" s="3">
        <f t="shared" si="27"/>
        <v>0</v>
      </c>
      <c r="DJ39" s="3">
        <f t="shared" si="27"/>
        <v>0</v>
      </c>
      <c r="DK39" s="3">
        <f t="shared" si="27"/>
        <v>0</v>
      </c>
      <c r="DL39" s="3">
        <f t="shared" si="27"/>
        <v>0</v>
      </c>
      <c r="DM39" s="3">
        <f t="shared" si="27"/>
        <v>0</v>
      </c>
    </row>
    <row r="40" spans="2:117" x14ac:dyDescent="0.35">
      <c r="B40" s="58"/>
      <c r="C40" s="58"/>
      <c r="D40" s="59"/>
      <c r="E40" s="60"/>
      <c r="I40" s="20" t="s">
        <v>9</v>
      </c>
      <c r="J40" s="20" t="s">
        <v>32</v>
      </c>
      <c r="K40" s="20" t="s">
        <v>122</v>
      </c>
      <c r="L40" s="20">
        <v>5</v>
      </c>
      <c r="M40" s="20" t="s">
        <v>9</v>
      </c>
      <c r="N40" s="5">
        <f>SUMIFS(balanco_massas[massa],balanco_massas[macroprocesso],principal[[#This Row],[macroprocesso]],balanco_massas[produto],principal[[#This Row],[proto]])</f>
        <v>3452.8627031935594</v>
      </c>
      <c r="O40" s="22" t="s">
        <v>87</v>
      </c>
      <c r="P40" s="22" t="s">
        <v>147</v>
      </c>
      <c r="Q40" s="23" t="s">
        <v>14</v>
      </c>
      <c r="R40" s="24">
        <v>3.3695758439253702E-2</v>
      </c>
      <c r="S40" s="33">
        <v>1</v>
      </c>
      <c r="T40" s="34">
        <f>principal[[#This Row],[dec_perc]]*principal[[#This Row],[consumo_especifico]]</f>
        <v>3.3695758439253702E-2</v>
      </c>
      <c r="U40" s="20" t="s">
        <v>15</v>
      </c>
      <c r="V40" s="20">
        <v>1</v>
      </c>
      <c r="W40" s="20"/>
      <c r="X40" s="20"/>
      <c r="Y40" s="20"/>
      <c r="Z40" s="20"/>
      <c r="AA40" s="20"/>
      <c r="AB40" s="20"/>
      <c r="AC40" s="35" cm="1">
        <f t="array" aca="1" ref="AC40" ca="1">SUMPRODUCT(OFFSET(AV40,0,0,1,ROWS(principal[dec_perc])),TRANSPOSE(principal[dec_perc]))</f>
        <v>1</v>
      </c>
      <c r="AD40" s="45">
        <f>principal[[#This Row],[fe_escopo_1]]+principal[[#This Row],[fe_escopo_2]]+principal[[#This Row],[fe_escopo_3]]</f>
        <v>67.78</v>
      </c>
      <c r="AE40" s="6" cm="1">
        <f t="array" ref="AE40">_xlfn.XLOOKUP(1,(principal[[#This Row],[consumivel]]=fator_emissao[consumivel])*(fator_emissao[escopo]="SCOPE 1"),fator_emissao[fator_emissao],0,0)</f>
        <v>0</v>
      </c>
      <c r="AF40" s="6" cm="1">
        <f t="array" ref="AF40">_xlfn.XLOOKUP(1,(principal[[#This Row],[consumivel]]=fator_emissao[consumivel])*(fator_emissao[escopo]="SCOPE 2"),fator_emissao[fator_emissao],0,0)</f>
        <v>0</v>
      </c>
      <c r="AG40" s="6" cm="1">
        <f t="array" ref="AG40">_xlfn.XLOOKUP(1,(principal[[#This Row],[consumivel]]=fator_emissao[consumivel])*(fator_emissao[escopo]="SCOPE 3"),fator_emissao[fator_emissao],0,0)</f>
        <v>67.78</v>
      </c>
      <c r="AH40" s="5">
        <f>principal[[#This Row],[massa_kt]]*principal[[#This Row],[consumo_especifico]]*principal[[#This Row],[fe_escopo_1]]*principal[[#This Row],[dec_perc]]</f>
        <v>0</v>
      </c>
      <c r="AI40" s="5">
        <f>principal[[#This Row],[massa_kt]]*principal[[#This Row],[consumo_especifico]]*principal[[#This Row],[fe_escopo_2]]*principal[[#This Row],[dec_perc]]</f>
        <v>0</v>
      </c>
      <c r="AJ40" s="5">
        <f>principal[[#This Row],[massa_kt]]*principal[[#This Row],[consumo_especifico]]*principal[[#This Row],[fe_escopo_3]]*principal[[#This Row],[dec_perc]]</f>
        <v>7885.9879727433154</v>
      </c>
      <c r="AK40" s="12">
        <f>principal[[#This Row],[ESCOPO 1]]+principal[[#This Row],[ESCOPO 2]]+principal[[#This Row],[ESCOPO 3]]</f>
        <v>7885.9879727433154</v>
      </c>
      <c r="AL40" s="18">
        <f>1%*principal[[#This Row],[massa_kt]]*principal[[#This Row],[consumo_especifico]]*principal[[#This Row],[fe_escopo_1]]</f>
        <v>0</v>
      </c>
      <c r="AM40" s="18">
        <f>1%*principal[[#This Row],[massa_kt]]*principal[[#This Row],[consumo_especifico]]*principal[[#This Row],[fe_escopo_2]]</f>
        <v>0</v>
      </c>
      <c r="AN40" s="18">
        <f>1%*principal[[#This Row],[massa_kt]]*principal[[#This Row],[consumo_especifico]]*principal[[#This Row],[fe_escopo_3]]</f>
        <v>78.859879727433153</v>
      </c>
      <c r="AO40" s="18">
        <f>principal[[#This Row],[sens_esc_3]]+principal[[#This Row],[sens_esc_2]]+principal[[#This Row],[sens_esc_1]]</f>
        <v>78.859879727433153</v>
      </c>
      <c r="AP40" s="5"/>
      <c r="AQ40" s="50">
        <f>IF(principal[[#This Row],[BAU]]=1,1,"")</f>
        <v>1</v>
      </c>
      <c r="AR40" s="50" t="str" cm="1">
        <f t="array" ref="AR40">IFERROR(IF(principal[[#This Row],[tecnologia]]="BAU","",_xlfn.XLOOKUP(1,($B$18:$B$56=principal[[#This Row],[tecnologia]])*($C$18:$C$56=principal[[#This Row],[unidade]]),$D$18:$D$56,0,0)),"")</f>
        <v/>
      </c>
      <c r="AS40" s="50" t="str" cm="1">
        <f t="array" ref="AS40">IFERROR(IF(principal[[#This Row],[tecnologia]]="BAU","",_xlfn.XLOOKUP(1,($B$18:$B$56=principal[[#This Row],[tecnologia]])*($C$18:$C$56=principal[[#This Row],[unidade]]),$E$18:$E$56,0,0)),"")</f>
        <v/>
      </c>
      <c r="AT40" s="5"/>
      <c r="AU40" s="47">
        <v>40</v>
      </c>
      <c r="AV40" s="3">
        <f t="shared" si="21"/>
        <v>0</v>
      </c>
      <c r="AW40" s="3">
        <f t="shared" si="21"/>
        <v>0</v>
      </c>
      <c r="AX40" s="3">
        <f t="shared" si="21"/>
        <v>0</v>
      </c>
      <c r="AY40" s="3">
        <f t="shared" si="21"/>
        <v>0</v>
      </c>
      <c r="AZ40" s="3">
        <f t="shared" si="21"/>
        <v>0</v>
      </c>
      <c r="BA40" s="3">
        <f t="shared" si="21"/>
        <v>0</v>
      </c>
      <c r="BB40" s="3">
        <f t="shared" si="21"/>
        <v>0</v>
      </c>
      <c r="BC40" s="3">
        <f t="shared" si="21"/>
        <v>0</v>
      </c>
      <c r="BD40" s="3">
        <f t="shared" si="21"/>
        <v>0</v>
      </c>
      <c r="BE40" s="3">
        <f t="shared" si="21"/>
        <v>0</v>
      </c>
      <c r="BF40" s="3">
        <f t="shared" si="22"/>
        <v>0</v>
      </c>
      <c r="BG40" s="3">
        <f t="shared" si="22"/>
        <v>0</v>
      </c>
      <c r="BH40" s="3">
        <f t="shared" si="22"/>
        <v>0</v>
      </c>
      <c r="BI40" s="3">
        <f t="shared" si="22"/>
        <v>0</v>
      </c>
      <c r="BJ40" s="3">
        <f t="shared" si="22"/>
        <v>0</v>
      </c>
      <c r="BK40" s="3">
        <f t="shared" si="22"/>
        <v>0</v>
      </c>
      <c r="BL40" s="3">
        <f t="shared" si="22"/>
        <v>0</v>
      </c>
      <c r="BM40" s="3">
        <f t="shared" si="22"/>
        <v>0</v>
      </c>
      <c r="BN40" s="3">
        <f t="shared" si="22"/>
        <v>0</v>
      </c>
      <c r="BO40" s="3">
        <f t="shared" si="22"/>
        <v>0</v>
      </c>
      <c r="BP40" s="3">
        <f t="shared" si="23"/>
        <v>0</v>
      </c>
      <c r="BQ40" s="3">
        <f t="shared" si="23"/>
        <v>0</v>
      </c>
      <c r="BR40" s="3">
        <f t="shared" si="23"/>
        <v>0</v>
      </c>
      <c r="BS40" s="3">
        <f t="shared" si="23"/>
        <v>0</v>
      </c>
      <c r="BT40" s="3">
        <f t="shared" si="23"/>
        <v>0</v>
      </c>
      <c r="BU40" s="3">
        <f t="shared" si="23"/>
        <v>0</v>
      </c>
      <c r="BV40" s="3">
        <f t="shared" si="23"/>
        <v>0</v>
      </c>
      <c r="BW40" s="3">
        <f t="shared" si="23"/>
        <v>0</v>
      </c>
      <c r="BX40" s="3">
        <f t="shared" si="23"/>
        <v>0</v>
      </c>
      <c r="BY40" s="3">
        <f t="shared" si="23"/>
        <v>0</v>
      </c>
      <c r="BZ40" s="3">
        <f t="shared" si="24"/>
        <v>0</v>
      </c>
      <c r="CA40" s="3">
        <f t="shared" si="24"/>
        <v>0</v>
      </c>
      <c r="CB40" s="3">
        <f t="shared" si="24"/>
        <v>0</v>
      </c>
      <c r="CC40" s="3">
        <f t="shared" si="24"/>
        <v>0</v>
      </c>
      <c r="CD40" s="3">
        <f t="shared" si="24"/>
        <v>0</v>
      </c>
      <c r="CE40" s="3">
        <f t="shared" si="24"/>
        <v>0</v>
      </c>
      <c r="CF40" s="3">
        <f t="shared" si="24"/>
        <v>0</v>
      </c>
      <c r="CG40" s="3">
        <f t="shared" si="24"/>
        <v>1</v>
      </c>
      <c r="CH40" s="3">
        <f t="shared" si="24"/>
        <v>0</v>
      </c>
      <c r="CI40" s="3">
        <f t="shared" si="24"/>
        <v>0</v>
      </c>
      <c r="CJ40" s="3">
        <f t="shared" si="25"/>
        <v>0</v>
      </c>
      <c r="CK40" s="3">
        <f t="shared" si="25"/>
        <v>0</v>
      </c>
      <c r="CL40" s="3">
        <f t="shared" si="25"/>
        <v>0</v>
      </c>
      <c r="CM40" s="3">
        <f t="shared" si="25"/>
        <v>0</v>
      </c>
      <c r="CN40" s="3">
        <f t="shared" si="25"/>
        <v>0</v>
      </c>
      <c r="CO40" s="3">
        <f t="shared" si="25"/>
        <v>0</v>
      </c>
      <c r="CP40" s="3">
        <f t="shared" si="25"/>
        <v>0</v>
      </c>
      <c r="CQ40" s="3">
        <f t="shared" si="25"/>
        <v>0</v>
      </c>
      <c r="CR40" s="3">
        <f t="shared" si="25"/>
        <v>0</v>
      </c>
      <c r="CS40" s="3">
        <f t="shared" si="25"/>
        <v>0</v>
      </c>
      <c r="CT40" s="3">
        <f t="shared" si="26"/>
        <v>0</v>
      </c>
      <c r="CU40" s="3">
        <f t="shared" si="26"/>
        <v>0</v>
      </c>
      <c r="CV40" s="3">
        <f t="shared" si="26"/>
        <v>0</v>
      </c>
      <c r="CW40" s="3">
        <f t="shared" si="26"/>
        <v>0</v>
      </c>
      <c r="CX40" s="3">
        <f t="shared" si="26"/>
        <v>0</v>
      </c>
      <c r="CY40" s="3">
        <f t="shared" si="26"/>
        <v>0</v>
      </c>
      <c r="CZ40" s="3">
        <f t="shared" si="26"/>
        <v>0</v>
      </c>
      <c r="DA40" s="3">
        <f t="shared" si="26"/>
        <v>0</v>
      </c>
      <c r="DB40" s="3">
        <f t="shared" si="26"/>
        <v>0</v>
      </c>
      <c r="DC40" s="3">
        <f t="shared" si="26"/>
        <v>0</v>
      </c>
      <c r="DD40" s="3">
        <f t="shared" si="27"/>
        <v>0</v>
      </c>
      <c r="DE40" s="3">
        <f t="shared" si="27"/>
        <v>0</v>
      </c>
      <c r="DF40" s="3">
        <f t="shared" si="27"/>
        <v>0</v>
      </c>
      <c r="DG40" s="3">
        <f t="shared" si="27"/>
        <v>0</v>
      </c>
      <c r="DH40" s="3">
        <f t="shared" si="27"/>
        <v>0</v>
      </c>
      <c r="DI40" s="3">
        <f t="shared" si="27"/>
        <v>0</v>
      </c>
      <c r="DJ40" s="3">
        <f t="shared" si="27"/>
        <v>0</v>
      </c>
      <c r="DK40" s="3">
        <f t="shared" si="27"/>
        <v>0</v>
      </c>
      <c r="DL40" s="3">
        <f t="shared" si="27"/>
        <v>0</v>
      </c>
      <c r="DM40" s="3">
        <f t="shared" si="27"/>
        <v>0</v>
      </c>
    </row>
    <row r="41" spans="2:117" x14ac:dyDescent="0.35">
      <c r="B41" s="58"/>
      <c r="C41" s="58"/>
      <c r="D41" s="59"/>
      <c r="E41" s="60"/>
      <c r="I41" s="20" t="s">
        <v>9</v>
      </c>
      <c r="J41" s="20" t="s">
        <v>32</v>
      </c>
      <c r="K41" s="20" t="s">
        <v>122</v>
      </c>
      <c r="L41" s="20">
        <v>5</v>
      </c>
      <c r="M41" s="20" t="s">
        <v>9</v>
      </c>
      <c r="N41" s="5">
        <f>SUMIFS(balanco_massas[massa],balanco_massas[macroprocesso],principal[[#This Row],[macroprocesso]],balanco_massas[produto],principal[[#This Row],[proto]])</f>
        <v>3452.8627031935594</v>
      </c>
      <c r="O41" s="22" t="s">
        <v>87</v>
      </c>
      <c r="P41" s="22" t="s">
        <v>160</v>
      </c>
      <c r="Q41" s="23" t="s">
        <v>42</v>
      </c>
      <c r="R41" s="24">
        <v>15.4566894012831</v>
      </c>
      <c r="S41" s="33">
        <v>0</v>
      </c>
      <c r="T41" s="34">
        <f>principal[[#This Row],[dec_perc]]*principal[[#This Row],[consumo_especifico]]</f>
        <v>0</v>
      </c>
      <c r="U41" s="20" t="s">
        <v>36</v>
      </c>
      <c r="V41" s="20">
        <v>1</v>
      </c>
      <c r="W41" s="20">
        <v>1</v>
      </c>
      <c r="X41" s="20">
        <v>1</v>
      </c>
      <c r="Y41" s="20"/>
      <c r="Z41" s="20"/>
      <c r="AA41" s="20"/>
      <c r="AB41" s="20"/>
      <c r="AC41" s="35" cm="1">
        <f t="array" aca="1" ref="AC41" ca="1">SUMPRODUCT(OFFSET(AV41,0,0,1,ROWS(principal[dec_perc])),TRANSPOSE(principal[dec_perc]))</f>
        <v>1</v>
      </c>
      <c r="AD41" s="45">
        <f>principal[[#This Row],[fe_escopo_1]]+principal[[#This Row],[fe_escopo_2]]+principal[[#This Row],[fe_escopo_3]]</f>
        <v>3.4413747213166701</v>
      </c>
      <c r="AE41" s="6" cm="1">
        <f t="array" ref="AE41">_xlfn.XLOOKUP(1,(principal[[#This Row],[consumivel]]=fator_emissao[consumivel])*(fator_emissao[escopo]="SCOPE 1"),fator_emissao[fator_emissao],0,0)</f>
        <v>3.18607472131667</v>
      </c>
      <c r="AF41" s="6" cm="1">
        <f t="array" ref="AF41">_xlfn.XLOOKUP(1,(principal[[#This Row],[consumivel]]=fator_emissao[consumivel])*(fator_emissao[escopo]="SCOPE 2"),fator_emissao[fator_emissao],0,0)</f>
        <v>0</v>
      </c>
      <c r="AG41" s="6" cm="1">
        <f t="array" ref="AG41">_xlfn.XLOOKUP(1,(principal[[#This Row],[consumivel]]=fator_emissao[consumivel])*(fator_emissao[escopo]="SCOPE 3"),fator_emissao[fator_emissao],0,0)</f>
        <v>0.25530000000000003</v>
      </c>
      <c r="AH41" s="5">
        <f>principal[[#This Row],[massa_kt]]*principal[[#This Row],[consumo_especifico]]*principal[[#This Row],[fe_escopo_1]]*principal[[#This Row],[dec_perc]]</f>
        <v>0</v>
      </c>
      <c r="AI41" s="5">
        <f>principal[[#This Row],[massa_kt]]*principal[[#This Row],[consumo_especifico]]*principal[[#This Row],[fe_escopo_2]]*principal[[#This Row],[dec_perc]]</f>
        <v>0</v>
      </c>
      <c r="AJ41" s="5">
        <f>principal[[#This Row],[massa_kt]]*principal[[#This Row],[consumo_especifico]]*principal[[#This Row],[fe_escopo_3]]*principal[[#This Row],[dec_perc]]</f>
        <v>0</v>
      </c>
      <c r="AK41" s="12">
        <f>principal[[#This Row],[ESCOPO 1]]+principal[[#This Row],[ESCOPO 2]]+principal[[#This Row],[ESCOPO 3]]</f>
        <v>0</v>
      </c>
      <c r="AL41" s="18">
        <f>1%*principal[[#This Row],[massa_kt]]*principal[[#This Row],[consumo_especifico]]*principal[[#This Row],[fe_escopo_1]]</f>
        <v>1700.4025461013603</v>
      </c>
      <c r="AM41" s="18">
        <f>1%*principal[[#This Row],[massa_kt]]*principal[[#This Row],[consumo_especifico]]*principal[[#This Row],[fe_escopo_2]]</f>
        <v>0</v>
      </c>
      <c r="AN41" s="18">
        <f>1%*principal[[#This Row],[massa_kt]]*principal[[#This Row],[consumo_especifico]]*principal[[#This Row],[fe_escopo_3]]</f>
        <v>136.25316666781652</v>
      </c>
      <c r="AO41" s="18">
        <f>principal[[#This Row],[sens_esc_3]]+principal[[#This Row],[sens_esc_2]]+principal[[#This Row],[sens_esc_1]]</f>
        <v>1836.6557127691767</v>
      </c>
      <c r="AP41" s="5"/>
      <c r="AQ41" s="50">
        <f>IF(principal[[#This Row],[BAU]]=1,1,"")</f>
        <v>1</v>
      </c>
      <c r="AR41" s="50" t="str" cm="1">
        <f t="array" ref="AR41">IFERROR(IF(principal[[#This Row],[tecnologia]]="BAU","",_xlfn.XLOOKUP(1,($B$18:$B$56=principal[[#This Row],[tecnologia]])*($C$18:$C$56=principal[[#This Row],[unidade]]),$D$18:$D$56,0,0)),"")</f>
        <v/>
      </c>
      <c r="AS41" s="50" t="str" cm="1">
        <f t="array" ref="AS41">IFERROR(IF(principal[[#This Row],[tecnologia]]="BAU","",_xlfn.XLOOKUP(1,($B$18:$B$56=principal[[#This Row],[tecnologia]])*($C$18:$C$56=principal[[#This Row],[unidade]]),$E$18:$E$56,0,0)),"")</f>
        <v/>
      </c>
      <c r="AT41" s="5"/>
      <c r="AU41" s="47">
        <v>41</v>
      </c>
      <c r="AV41" s="3">
        <f t="shared" si="21"/>
        <v>0</v>
      </c>
      <c r="AW41" s="3">
        <f t="shared" si="21"/>
        <v>0</v>
      </c>
      <c r="AX41" s="3">
        <f t="shared" si="21"/>
        <v>0</v>
      </c>
      <c r="AY41" s="3">
        <f t="shared" si="21"/>
        <v>0</v>
      </c>
      <c r="AZ41" s="3">
        <f t="shared" si="21"/>
        <v>0</v>
      </c>
      <c r="BA41" s="3">
        <f t="shared" si="21"/>
        <v>0</v>
      </c>
      <c r="BB41" s="3">
        <f t="shared" si="21"/>
        <v>0</v>
      </c>
      <c r="BC41" s="3">
        <f t="shared" si="21"/>
        <v>0</v>
      </c>
      <c r="BD41" s="3">
        <f t="shared" si="21"/>
        <v>0</v>
      </c>
      <c r="BE41" s="3">
        <f t="shared" si="21"/>
        <v>0</v>
      </c>
      <c r="BF41" s="3">
        <f t="shared" si="22"/>
        <v>0</v>
      </c>
      <c r="BG41" s="3">
        <f t="shared" si="22"/>
        <v>0</v>
      </c>
      <c r="BH41" s="3">
        <f t="shared" si="22"/>
        <v>0</v>
      </c>
      <c r="BI41" s="3">
        <f t="shared" si="22"/>
        <v>0</v>
      </c>
      <c r="BJ41" s="3">
        <f t="shared" si="22"/>
        <v>0</v>
      </c>
      <c r="BK41" s="3">
        <f t="shared" si="22"/>
        <v>0</v>
      </c>
      <c r="BL41" s="3">
        <f t="shared" si="22"/>
        <v>0</v>
      </c>
      <c r="BM41" s="3">
        <f t="shared" si="22"/>
        <v>0</v>
      </c>
      <c r="BN41" s="3">
        <f t="shared" si="22"/>
        <v>0</v>
      </c>
      <c r="BO41" s="3">
        <f t="shared" si="22"/>
        <v>0</v>
      </c>
      <c r="BP41" s="3">
        <f t="shared" si="23"/>
        <v>0</v>
      </c>
      <c r="BQ41" s="3">
        <f t="shared" si="23"/>
        <v>0</v>
      </c>
      <c r="BR41" s="3">
        <f t="shared" si="23"/>
        <v>0</v>
      </c>
      <c r="BS41" s="3">
        <f t="shared" si="23"/>
        <v>0</v>
      </c>
      <c r="BT41" s="3">
        <f t="shared" si="23"/>
        <v>0</v>
      </c>
      <c r="BU41" s="3">
        <f t="shared" si="23"/>
        <v>0</v>
      </c>
      <c r="BV41" s="3">
        <f t="shared" si="23"/>
        <v>0</v>
      </c>
      <c r="BW41" s="3">
        <f t="shared" si="23"/>
        <v>0</v>
      </c>
      <c r="BX41" s="3">
        <f t="shared" si="23"/>
        <v>0</v>
      </c>
      <c r="BY41" s="3">
        <f t="shared" si="23"/>
        <v>0</v>
      </c>
      <c r="BZ41" s="3">
        <f t="shared" si="24"/>
        <v>0</v>
      </c>
      <c r="CA41" s="3">
        <f t="shared" si="24"/>
        <v>0</v>
      </c>
      <c r="CB41" s="3">
        <f t="shared" si="24"/>
        <v>0</v>
      </c>
      <c r="CC41" s="3">
        <f t="shared" si="24"/>
        <v>0</v>
      </c>
      <c r="CD41" s="3">
        <f t="shared" si="24"/>
        <v>0</v>
      </c>
      <c r="CE41" s="3">
        <f t="shared" si="24"/>
        <v>0</v>
      </c>
      <c r="CF41" s="3">
        <f t="shared" si="24"/>
        <v>0</v>
      </c>
      <c r="CG41" s="3">
        <f t="shared" si="24"/>
        <v>0</v>
      </c>
      <c r="CH41" s="3">
        <f t="shared" si="24"/>
        <v>1</v>
      </c>
      <c r="CI41" s="3">
        <f t="shared" si="24"/>
        <v>0</v>
      </c>
      <c r="CJ41" s="3">
        <f t="shared" si="25"/>
        <v>0</v>
      </c>
      <c r="CK41" s="3">
        <f t="shared" si="25"/>
        <v>0</v>
      </c>
      <c r="CL41" s="3">
        <f t="shared" si="25"/>
        <v>0</v>
      </c>
      <c r="CM41" s="3">
        <f t="shared" si="25"/>
        <v>0</v>
      </c>
      <c r="CN41" s="3">
        <f t="shared" si="25"/>
        <v>0</v>
      </c>
      <c r="CO41" s="3">
        <f t="shared" si="25"/>
        <v>0</v>
      </c>
      <c r="CP41" s="3">
        <f t="shared" si="25"/>
        <v>0</v>
      </c>
      <c r="CQ41" s="3">
        <f t="shared" si="25"/>
        <v>0</v>
      </c>
      <c r="CR41" s="3">
        <f t="shared" si="25"/>
        <v>0</v>
      </c>
      <c r="CS41" s="3">
        <f t="shared" si="25"/>
        <v>0</v>
      </c>
      <c r="CT41" s="3">
        <f t="shared" si="26"/>
        <v>0</v>
      </c>
      <c r="CU41" s="3">
        <f t="shared" si="26"/>
        <v>0</v>
      </c>
      <c r="CV41" s="3">
        <f t="shared" si="26"/>
        <v>0</v>
      </c>
      <c r="CW41" s="3">
        <f t="shared" si="26"/>
        <v>0</v>
      </c>
      <c r="CX41" s="3">
        <f t="shared" si="26"/>
        <v>0</v>
      </c>
      <c r="CY41" s="3">
        <f t="shared" si="26"/>
        <v>0</v>
      </c>
      <c r="CZ41" s="3">
        <f>IF(OR(AND($AU41=CZ$2,$V41=1),AND($W41=1,$W$2&amp;$K41=CZ$1),AND($X41=1,$X$2&amp;$K41=CZ$1),AND($Y41=1,$Y$2&amp;$K41=CZ$1),AND($Z41=1,$Z$2&amp;$K41=CZ$1),AND($AA41=1,$AA$2&amp;$K41=CZ$1),AND($AB41=1,$AB$2&amp;$K41=CZ$1)),1,0)</f>
        <v>1</v>
      </c>
      <c r="DA41" s="3">
        <f t="shared" si="26"/>
        <v>1</v>
      </c>
      <c r="DB41" s="3">
        <f t="shared" si="26"/>
        <v>0</v>
      </c>
      <c r="DC41" s="3">
        <f t="shared" si="26"/>
        <v>0</v>
      </c>
      <c r="DD41" s="3">
        <f t="shared" si="27"/>
        <v>0</v>
      </c>
      <c r="DE41" s="3">
        <f t="shared" si="27"/>
        <v>0</v>
      </c>
      <c r="DF41" s="3">
        <f t="shared" si="27"/>
        <v>0</v>
      </c>
      <c r="DG41" s="3">
        <f t="shared" si="27"/>
        <v>0</v>
      </c>
      <c r="DH41" s="3">
        <f t="shared" si="27"/>
        <v>0</v>
      </c>
      <c r="DI41" s="3">
        <f t="shared" si="27"/>
        <v>0</v>
      </c>
      <c r="DJ41" s="3">
        <f t="shared" si="27"/>
        <v>0</v>
      </c>
      <c r="DK41" s="3">
        <f t="shared" si="27"/>
        <v>0</v>
      </c>
      <c r="DL41" s="3">
        <f t="shared" si="27"/>
        <v>0</v>
      </c>
      <c r="DM41" s="3">
        <f t="shared" si="27"/>
        <v>0</v>
      </c>
    </row>
    <row r="42" spans="2:117" x14ac:dyDescent="0.35">
      <c r="B42" s="58"/>
      <c r="C42" s="58"/>
      <c r="D42" s="59"/>
      <c r="E42" s="60"/>
      <c r="I42" s="20" t="s">
        <v>9</v>
      </c>
      <c r="J42" s="20" t="s">
        <v>32</v>
      </c>
      <c r="K42" s="20" t="s">
        <v>122</v>
      </c>
      <c r="L42" s="20">
        <v>5</v>
      </c>
      <c r="M42" s="20" t="s">
        <v>9</v>
      </c>
      <c r="N42" s="5">
        <f>SUMIFS(balanco_massas[massa],balanco_massas[macroprocesso],principal[[#This Row],[macroprocesso]],balanco_massas[produto],principal[[#This Row],[proto]])</f>
        <v>3452.8627031935594</v>
      </c>
      <c r="O42" s="22" t="s">
        <v>87</v>
      </c>
      <c r="P42" s="22" t="s">
        <v>145</v>
      </c>
      <c r="Q42" s="23" t="s">
        <v>47</v>
      </c>
      <c r="R42" s="24">
        <v>6.2393577378901002E-4</v>
      </c>
      <c r="S42" s="33">
        <v>1</v>
      </c>
      <c r="T42" s="34">
        <f>principal[[#This Row],[dec_perc]]*principal[[#This Row],[consumo_especifico]]</f>
        <v>6.2393577378901002E-4</v>
      </c>
      <c r="U42" s="20" t="s">
        <v>20</v>
      </c>
      <c r="V42" s="20">
        <v>1</v>
      </c>
      <c r="W42" s="20"/>
      <c r="X42" s="20"/>
      <c r="Y42" s="20"/>
      <c r="Z42" s="20"/>
      <c r="AA42" s="20"/>
      <c r="AB42" s="20"/>
      <c r="AC42" s="35" cm="1">
        <f t="array" aca="1" ref="AC42" ca="1">SUMPRODUCT(OFFSET(AV42,0,0,1,ROWS(principal[dec_perc])),TRANSPOSE(principal[dec_perc]))</f>
        <v>1</v>
      </c>
      <c r="AD42" s="45">
        <f>principal[[#This Row],[fe_escopo_1]]+principal[[#This Row],[fe_escopo_2]]+principal[[#This Row],[fe_escopo_3]]</f>
        <v>2.4600400000000002</v>
      </c>
      <c r="AE42" s="6" cm="1">
        <f t="array" ref="AE42">_xlfn.XLOOKUP(1,(principal[[#This Row],[consumivel]]=fator_emissao[consumivel])*(fator_emissao[escopo]="SCOPE 1"),fator_emissao[fator_emissao],0,0)</f>
        <v>2</v>
      </c>
      <c r="AF42" s="6" cm="1">
        <f t="array" ref="AF42">_xlfn.XLOOKUP(1,(principal[[#This Row],[consumivel]]=fator_emissao[consumivel])*(fator_emissao[escopo]="SCOPE 2"),fator_emissao[fator_emissao],0,0)</f>
        <v>0</v>
      </c>
      <c r="AG42" s="6" cm="1">
        <f t="array" ref="AG42">_xlfn.XLOOKUP(1,(principal[[#This Row],[consumivel]]=fator_emissao[consumivel])*(fator_emissao[escopo]="SCOPE 3"),fator_emissao[fator_emissao],0,0)</f>
        <v>0.46004</v>
      </c>
      <c r="AH42" s="5">
        <f>principal[[#This Row],[massa_kt]]*principal[[#This Row],[consumo_especifico]]*principal[[#This Row],[fe_escopo_1]]*principal[[#This Row],[dec_perc]]</f>
        <v>4.3087291250085729</v>
      </c>
      <c r="AI42" s="5">
        <f>principal[[#This Row],[massa_kt]]*principal[[#This Row],[consumo_especifico]]*principal[[#This Row],[fe_escopo_2]]*principal[[#This Row],[dec_perc]]</f>
        <v>0</v>
      </c>
      <c r="AJ42" s="5">
        <f>principal[[#This Row],[massa_kt]]*principal[[#This Row],[consumo_especifico]]*principal[[#This Row],[fe_escopo_3]]*principal[[#This Row],[dec_perc]]</f>
        <v>0.99109387333447196</v>
      </c>
      <c r="AK42" s="12">
        <f>principal[[#This Row],[ESCOPO 1]]+principal[[#This Row],[ESCOPO 2]]+principal[[#This Row],[ESCOPO 3]]</f>
        <v>5.2998229983430445</v>
      </c>
      <c r="AL42" s="18">
        <f>1%*principal[[#This Row],[massa_kt]]*principal[[#This Row],[consumo_especifico]]*principal[[#This Row],[fe_escopo_1]]</f>
        <v>4.3087291250085723E-2</v>
      </c>
      <c r="AM42" s="18">
        <f>1%*principal[[#This Row],[massa_kt]]*principal[[#This Row],[consumo_especifico]]*principal[[#This Row],[fe_escopo_2]]</f>
        <v>0</v>
      </c>
      <c r="AN42" s="18">
        <f>1%*principal[[#This Row],[massa_kt]]*principal[[#This Row],[consumo_especifico]]*principal[[#This Row],[fe_escopo_3]]</f>
        <v>9.9109387333447176E-3</v>
      </c>
      <c r="AO42" s="18">
        <f>principal[[#This Row],[sens_esc_3]]+principal[[#This Row],[sens_esc_2]]+principal[[#This Row],[sens_esc_1]]</f>
        <v>5.2998229983430442E-2</v>
      </c>
      <c r="AP42" s="5"/>
      <c r="AQ42" s="50">
        <f>IF(principal[[#This Row],[BAU]]=1,1,"")</f>
        <v>1</v>
      </c>
      <c r="AR42" s="50" t="str" cm="1">
        <f t="array" ref="AR42">IFERROR(IF(principal[[#This Row],[tecnologia]]="BAU","",_xlfn.XLOOKUP(1,($B$18:$B$56=principal[[#This Row],[tecnologia]])*($C$18:$C$56=principal[[#This Row],[unidade]]),$D$18:$D$56,0,0)),"")</f>
        <v/>
      </c>
      <c r="AS42" s="50" t="str" cm="1">
        <f t="array" ref="AS42">IFERROR(IF(principal[[#This Row],[tecnologia]]="BAU","",_xlfn.XLOOKUP(1,($B$18:$B$56=principal[[#This Row],[tecnologia]])*($C$18:$C$56=principal[[#This Row],[unidade]]),$E$18:$E$56,0,0)),"")</f>
        <v/>
      </c>
      <c r="AT42" s="5"/>
      <c r="AU42" s="46">
        <v>42</v>
      </c>
      <c r="AV42" s="3">
        <f t="shared" si="21"/>
        <v>0</v>
      </c>
      <c r="AW42" s="3">
        <f t="shared" si="21"/>
        <v>0</v>
      </c>
      <c r="AX42" s="3">
        <f t="shared" si="21"/>
        <v>0</v>
      </c>
      <c r="AY42" s="3">
        <f t="shared" si="21"/>
        <v>0</v>
      </c>
      <c r="AZ42" s="3">
        <f t="shared" si="21"/>
        <v>0</v>
      </c>
      <c r="BA42" s="3">
        <f t="shared" si="21"/>
        <v>0</v>
      </c>
      <c r="BB42" s="3">
        <f t="shared" si="21"/>
        <v>0</v>
      </c>
      <c r="BC42" s="3">
        <f t="shared" si="21"/>
        <v>0</v>
      </c>
      <c r="BD42" s="3">
        <f t="shared" si="21"/>
        <v>0</v>
      </c>
      <c r="BE42" s="3">
        <f t="shared" si="21"/>
        <v>0</v>
      </c>
      <c r="BF42" s="3">
        <f t="shared" si="22"/>
        <v>0</v>
      </c>
      <c r="BG42" s="3">
        <f t="shared" si="22"/>
        <v>0</v>
      </c>
      <c r="BH42" s="3">
        <f t="shared" si="22"/>
        <v>0</v>
      </c>
      <c r="BI42" s="3">
        <f t="shared" si="22"/>
        <v>0</v>
      </c>
      <c r="BJ42" s="3">
        <f t="shared" si="22"/>
        <v>0</v>
      </c>
      <c r="BK42" s="3">
        <f t="shared" si="22"/>
        <v>0</v>
      </c>
      <c r="BL42" s="3">
        <f t="shared" si="22"/>
        <v>0</v>
      </c>
      <c r="BM42" s="3">
        <f t="shared" si="22"/>
        <v>0</v>
      </c>
      <c r="BN42" s="3">
        <f t="shared" si="22"/>
        <v>0</v>
      </c>
      <c r="BO42" s="3">
        <f t="shared" si="22"/>
        <v>0</v>
      </c>
      <c r="BP42" s="3">
        <f t="shared" si="23"/>
        <v>0</v>
      </c>
      <c r="BQ42" s="3">
        <f t="shared" si="23"/>
        <v>0</v>
      </c>
      <c r="BR42" s="3">
        <f t="shared" si="23"/>
        <v>0</v>
      </c>
      <c r="BS42" s="3">
        <f t="shared" si="23"/>
        <v>0</v>
      </c>
      <c r="BT42" s="3">
        <f t="shared" si="23"/>
        <v>0</v>
      </c>
      <c r="BU42" s="3">
        <f t="shared" si="23"/>
        <v>0</v>
      </c>
      <c r="BV42" s="3">
        <f t="shared" si="23"/>
        <v>0</v>
      </c>
      <c r="BW42" s="3">
        <f t="shared" si="23"/>
        <v>0</v>
      </c>
      <c r="BX42" s="3">
        <f t="shared" si="23"/>
        <v>0</v>
      </c>
      <c r="BY42" s="3">
        <f t="shared" si="23"/>
        <v>0</v>
      </c>
      <c r="BZ42" s="3">
        <f t="shared" si="24"/>
        <v>0</v>
      </c>
      <c r="CA42" s="3">
        <f t="shared" si="24"/>
        <v>0</v>
      </c>
      <c r="CB42" s="3">
        <f t="shared" si="24"/>
        <v>0</v>
      </c>
      <c r="CC42" s="3">
        <f t="shared" si="24"/>
        <v>0</v>
      </c>
      <c r="CD42" s="3">
        <f t="shared" si="24"/>
        <v>0</v>
      </c>
      <c r="CE42" s="3">
        <f t="shared" si="24"/>
        <v>0</v>
      </c>
      <c r="CF42" s="3">
        <f t="shared" si="24"/>
        <v>0</v>
      </c>
      <c r="CG42" s="3">
        <f t="shared" si="24"/>
        <v>0</v>
      </c>
      <c r="CH42" s="3">
        <f t="shared" si="24"/>
        <v>0</v>
      </c>
      <c r="CI42" s="3">
        <f t="shared" si="24"/>
        <v>1</v>
      </c>
      <c r="CJ42" s="3">
        <f t="shared" si="25"/>
        <v>0</v>
      </c>
      <c r="CK42" s="3">
        <f t="shared" si="25"/>
        <v>0</v>
      </c>
      <c r="CL42" s="3">
        <f t="shared" si="25"/>
        <v>0</v>
      </c>
      <c r="CM42" s="3">
        <f t="shared" si="25"/>
        <v>0</v>
      </c>
      <c r="CN42" s="3">
        <f t="shared" si="25"/>
        <v>0</v>
      </c>
      <c r="CO42" s="3">
        <f t="shared" si="25"/>
        <v>0</v>
      </c>
      <c r="CP42" s="3">
        <f t="shared" si="25"/>
        <v>0</v>
      </c>
      <c r="CQ42" s="3">
        <f t="shared" si="25"/>
        <v>0</v>
      </c>
      <c r="CR42" s="3">
        <f t="shared" si="25"/>
        <v>0</v>
      </c>
      <c r="CS42" s="3">
        <f t="shared" si="25"/>
        <v>0</v>
      </c>
      <c r="CT42" s="3">
        <f t="shared" si="26"/>
        <v>0</v>
      </c>
      <c r="CU42" s="3">
        <f t="shared" si="26"/>
        <v>0</v>
      </c>
      <c r="CV42" s="3">
        <f t="shared" si="26"/>
        <v>0</v>
      </c>
      <c r="CW42" s="3">
        <f t="shared" si="26"/>
        <v>0</v>
      </c>
      <c r="CX42" s="3">
        <f t="shared" si="26"/>
        <v>0</v>
      </c>
      <c r="CY42" s="3">
        <f t="shared" si="26"/>
        <v>0</v>
      </c>
      <c r="CZ42" s="3">
        <f t="shared" si="26"/>
        <v>0</v>
      </c>
      <c r="DA42" s="3">
        <f t="shared" si="26"/>
        <v>0</v>
      </c>
      <c r="DB42" s="3">
        <f t="shared" si="26"/>
        <v>0</v>
      </c>
      <c r="DC42" s="3">
        <f t="shared" si="26"/>
        <v>0</v>
      </c>
      <c r="DD42" s="3">
        <f t="shared" si="27"/>
        <v>0</v>
      </c>
      <c r="DE42" s="3">
        <f t="shared" si="27"/>
        <v>0</v>
      </c>
      <c r="DF42" s="3">
        <f t="shared" si="27"/>
        <v>0</v>
      </c>
      <c r="DG42" s="3">
        <f t="shared" si="27"/>
        <v>0</v>
      </c>
      <c r="DH42" s="3">
        <f t="shared" si="27"/>
        <v>0</v>
      </c>
      <c r="DI42" s="3">
        <f t="shared" si="27"/>
        <v>0</v>
      </c>
      <c r="DJ42" s="3">
        <f t="shared" si="27"/>
        <v>0</v>
      </c>
      <c r="DK42" s="3">
        <f t="shared" si="27"/>
        <v>0</v>
      </c>
      <c r="DL42" s="3">
        <f t="shared" si="27"/>
        <v>0</v>
      </c>
      <c r="DM42" s="3">
        <f t="shared" si="27"/>
        <v>0</v>
      </c>
    </row>
    <row r="43" spans="2:117" x14ac:dyDescent="0.35">
      <c r="B43" s="58"/>
      <c r="C43" s="58"/>
      <c r="D43" s="59"/>
      <c r="E43" s="60"/>
      <c r="I43" s="20" t="s">
        <v>9</v>
      </c>
      <c r="J43" s="20" t="s">
        <v>32</v>
      </c>
      <c r="K43" s="20" t="s">
        <v>122</v>
      </c>
      <c r="L43" s="20">
        <v>5</v>
      </c>
      <c r="M43" s="20" t="s">
        <v>9</v>
      </c>
      <c r="N43" s="5">
        <f>SUMIFS(balanco_massas[massa],balanco_massas[macroprocesso],principal[[#This Row],[macroprocesso]],balanco_massas[produto],principal[[#This Row],[proto]])</f>
        <v>3452.8627031935594</v>
      </c>
      <c r="O43" s="22" t="s">
        <v>87</v>
      </c>
      <c r="P43" s="22" t="s">
        <v>161</v>
      </c>
      <c r="Q43" s="23" t="s">
        <v>43</v>
      </c>
      <c r="R43" s="24">
        <v>0.14043556525867701</v>
      </c>
      <c r="S43" s="33">
        <v>1</v>
      </c>
      <c r="T43" s="34">
        <f>principal[[#This Row],[dec_perc]]*principal[[#This Row],[consumo_especifico]]</f>
        <v>0.14043556525867701</v>
      </c>
      <c r="U43" s="20" t="s">
        <v>36</v>
      </c>
      <c r="V43" s="20">
        <v>1</v>
      </c>
      <c r="W43" s="20"/>
      <c r="X43" s="20"/>
      <c r="Y43" s="20"/>
      <c r="Z43" s="20"/>
      <c r="AA43" s="20"/>
      <c r="AB43" s="20"/>
      <c r="AC43" s="35" cm="1">
        <f t="array" aca="1" ref="AC43" ca="1">SUMPRODUCT(OFFSET(AV43,0,0,1,ROWS(principal[dec_perc])),TRANSPOSE(principal[dec_perc]))</f>
        <v>1</v>
      </c>
      <c r="AD43" s="45">
        <f>principal[[#This Row],[fe_escopo_1]]+principal[[#This Row],[fe_escopo_2]]+principal[[#This Row],[fe_escopo_3]]</f>
        <v>2.97</v>
      </c>
      <c r="AE43" s="6" cm="1">
        <f t="array" ref="AE43">_xlfn.XLOOKUP(1,(principal[[#This Row],[consumivel]]=fator_emissao[consumivel])*(fator_emissao[escopo]="SCOPE 1"),fator_emissao[fator_emissao],0,0)</f>
        <v>0</v>
      </c>
      <c r="AF43" s="6" cm="1">
        <f t="array" ref="AF43">_xlfn.XLOOKUP(1,(principal[[#This Row],[consumivel]]=fator_emissao[consumivel])*(fator_emissao[escopo]="SCOPE 2"),fator_emissao[fator_emissao],0,0)</f>
        <v>0</v>
      </c>
      <c r="AG43" s="6" cm="1">
        <f t="array" ref="AG43">_xlfn.XLOOKUP(1,(principal[[#This Row],[consumivel]]=fator_emissao[consumivel])*(fator_emissao[escopo]="SCOPE 3"),fator_emissao[fator_emissao],0,0)</f>
        <v>2.97</v>
      </c>
      <c r="AH43" s="5">
        <f>principal[[#This Row],[massa_kt]]*principal[[#This Row],[consumo_especifico]]*principal[[#This Row],[fe_escopo_1]]*principal[[#This Row],[dec_perc]]</f>
        <v>0</v>
      </c>
      <c r="AI43" s="5">
        <f>principal[[#This Row],[massa_kt]]*principal[[#This Row],[consumo_especifico]]*principal[[#This Row],[fe_escopo_2]]*principal[[#This Row],[dec_perc]]</f>
        <v>0</v>
      </c>
      <c r="AJ43" s="5">
        <f>principal[[#This Row],[massa_kt]]*principal[[#This Row],[consumo_especifico]]*principal[[#This Row],[fe_escopo_3]]*principal[[#This Row],[dec_perc]]</f>
        <v>1440.1670346862654</v>
      </c>
      <c r="AK43" s="12">
        <f>principal[[#This Row],[ESCOPO 1]]+principal[[#This Row],[ESCOPO 2]]+principal[[#This Row],[ESCOPO 3]]</f>
        <v>1440.1670346862654</v>
      </c>
      <c r="AL43" s="18">
        <f>1%*principal[[#This Row],[massa_kt]]*principal[[#This Row],[consumo_especifico]]*principal[[#This Row],[fe_escopo_1]]</f>
        <v>0</v>
      </c>
      <c r="AM43" s="18">
        <f>1%*principal[[#This Row],[massa_kt]]*principal[[#This Row],[consumo_especifico]]*principal[[#This Row],[fe_escopo_2]]</f>
        <v>0</v>
      </c>
      <c r="AN43" s="18">
        <f>1%*principal[[#This Row],[massa_kt]]*principal[[#This Row],[consumo_especifico]]*principal[[#This Row],[fe_escopo_3]]</f>
        <v>14.401670346862655</v>
      </c>
      <c r="AO43" s="18">
        <f>principal[[#This Row],[sens_esc_3]]+principal[[#This Row],[sens_esc_2]]+principal[[#This Row],[sens_esc_1]]</f>
        <v>14.401670346862655</v>
      </c>
      <c r="AP43" s="5"/>
      <c r="AQ43" s="50">
        <f>IF(principal[[#This Row],[BAU]]=1,1,"")</f>
        <v>1</v>
      </c>
      <c r="AR43" s="50" t="str" cm="1">
        <f t="array" ref="AR43">IFERROR(IF(principal[[#This Row],[tecnologia]]="BAU","",_xlfn.XLOOKUP(1,($B$18:$B$56=principal[[#This Row],[tecnologia]])*($C$18:$C$56=principal[[#This Row],[unidade]]),$D$18:$D$56,0,0)),"")</f>
        <v/>
      </c>
      <c r="AS43" s="50" t="str" cm="1">
        <f t="array" ref="AS43">IFERROR(IF(principal[[#This Row],[tecnologia]]="BAU","",_xlfn.XLOOKUP(1,($B$18:$B$56=principal[[#This Row],[tecnologia]])*($C$18:$C$56=principal[[#This Row],[unidade]]),$E$18:$E$56,0,0)),"")</f>
        <v/>
      </c>
      <c r="AT43" s="5"/>
      <c r="AU43" s="46">
        <v>43</v>
      </c>
      <c r="AV43" s="3">
        <f t="shared" ref="AV43:BE52" si="28">IF(OR(AND($AU43=AV$2,$V43=1),AND($W43=1,$W$2&amp;$K43=AV$1),AND($X43=1,$X$2&amp;$K43=AV$1),AND($Y43=1,$Y$2&amp;$K43=AV$1),AND($Z43=1,$Z$2&amp;$K43=AV$1),AND($AA43=1,$AA$2&amp;$K43=AV$1),AND($AB43=1,$AB$2&amp;$K43=AV$1)),1,0)</f>
        <v>0</v>
      </c>
      <c r="AW43" s="3">
        <f t="shared" si="28"/>
        <v>0</v>
      </c>
      <c r="AX43" s="3">
        <f t="shared" si="28"/>
        <v>0</v>
      </c>
      <c r="AY43" s="3">
        <f t="shared" si="28"/>
        <v>0</v>
      </c>
      <c r="AZ43" s="3">
        <f t="shared" si="28"/>
        <v>0</v>
      </c>
      <c r="BA43" s="3">
        <f t="shared" si="28"/>
        <v>0</v>
      </c>
      <c r="BB43" s="3">
        <f t="shared" si="28"/>
        <v>0</v>
      </c>
      <c r="BC43" s="3">
        <f t="shared" si="28"/>
        <v>0</v>
      </c>
      <c r="BD43" s="3">
        <f t="shared" si="28"/>
        <v>0</v>
      </c>
      <c r="BE43" s="3">
        <f t="shared" si="28"/>
        <v>0</v>
      </c>
      <c r="BF43" s="3">
        <f t="shared" ref="BF43:BO52" si="29">IF(OR(AND($AU43=BF$2,$V43=1),AND($W43=1,$W$2&amp;$K43=BF$1),AND($X43=1,$X$2&amp;$K43=BF$1),AND($Y43=1,$Y$2&amp;$K43=BF$1),AND($Z43=1,$Z$2&amp;$K43=BF$1),AND($AA43=1,$AA$2&amp;$K43=BF$1),AND($AB43=1,$AB$2&amp;$K43=BF$1)),1,0)</f>
        <v>0</v>
      </c>
      <c r="BG43" s="3">
        <f t="shared" si="29"/>
        <v>0</v>
      </c>
      <c r="BH43" s="3">
        <f t="shared" si="29"/>
        <v>0</v>
      </c>
      <c r="BI43" s="3">
        <f t="shared" si="29"/>
        <v>0</v>
      </c>
      <c r="BJ43" s="3">
        <f t="shared" si="29"/>
        <v>0</v>
      </c>
      <c r="BK43" s="3">
        <f t="shared" si="29"/>
        <v>0</v>
      </c>
      <c r="BL43" s="3">
        <f t="shared" si="29"/>
        <v>0</v>
      </c>
      <c r="BM43" s="3">
        <f t="shared" si="29"/>
        <v>0</v>
      </c>
      <c r="BN43" s="3">
        <f t="shared" si="29"/>
        <v>0</v>
      </c>
      <c r="BO43" s="3">
        <f t="shared" si="29"/>
        <v>0</v>
      </c>
      <c r="BP43" s="3">
        <f t="shared" ref="BP43:BY52" si="30">IF(OR(AND($AU43=BP$2,$V43=1),AND($W43=1,$W$2&amp;$K43=BP$1),AND($X43=1,$X$2&amp;$K43=BP$1),AND($Y43=1,$Y$2&amp;$K43=BP$1),AND($Z43=1,$Z$2&amp;$K43=BP$1),AND($AA43=1,$AA$2&amp;$K43=BP$1),AND($AB43=1,$AB$2&amp;$K43=BP$1)),1,0)</f>
        <v>0</v>
      </c>
      <c r="BQ43" s="3">
        <f t="shared" si="30"/>
        <v>0</v>
      </c>
      <c r="BR43" s="3">
        <f t="shared" si="30"/>
        <v>0</v>
      </c>
      <c r="BS43" s="3">
        <f t="shared" si="30"/>
        <v>0</v>
      </c>
      <c r="BT43" s="3">
        <f t="shared" si="30"/>
        <v>0</v>
      </c>
      <c r="BU43" s="3">
        <f t="shared" si="30"/>
        <v>0</v>
      </c>
      <c r="BV43" s="3">
        <f t="shared" si="30"/>
        <v>0</v>
      </c>
      <c r="BW43" s="3">
        <f t="shared" si="30"/>
        <v>0</v>
      </c>
      <c r="BX43" s="3">
        <f t="shared" si="30"/>
        <v>0</v>
      </c>
      <c r="BY43" s="3">
        <f t="shared" si="30"/>
        <v>0</v>
      </c>
      <c r="BZ43" s="3">
        <f t="shared" ref="BZ43:CI52" si="31">IF(OR(AND($AU43=BZ$2,$V43=1),AND($W43=1,$W$2&amp;$K43=BZ$1),AND($X43=1,$X$2&amp;$K43=BZ$1),AND($Y43=1,$Y$2&amp;$K43=BZ$1),AND($Z43=1,$Z$2&amp;$K43=BZ$1),AND($AA43=1,$AA$2&amp;$K43=BZ$1),AND($AB43=1,$AB$2&amp;$K43=BZ$1)),1,0)</f>
        <v>0</v>
      </c>
      <c r="CA43" s="3">
        <f t="shared" si="31"/>
        <v>0</v>
      </c>
      <c r="CB43" s="3">
        <f t="shared" si="31"/>
        <v>0</v>
      </c>
      <c r="CC43" s="3">
        <f t="shared" si="31"/>
        <v>0</v>
      </c>
      <c r="CD43" s="3">
        <f t="shared" si="31"/>
        <v>0</v>
      </c>
      <c r="CE43" s="3">
        <f t="shared" si="31"/>
        <v>0</v>
      </c>
      <c r="CF43" s="3">
        <f t="shared" si="31"/>
        <v>0</v>
      </c>
      <c r="CG43" s="3">
        <f t="shared" si="31"/>
        <v>0</v>
      </c>
      <c r="CH43" s="3">
        <f t="shared" si="31"/>
        <v>0</v>
      </c>
      <c r="CI43" s="3">
        <f t="shared" si="31"/>
        <v>0</v>
      </c>
      <c r="CJ43" s="3">
        <f t="shared" ref="CJ43:CS52" si="32">IF(OR(AND($AU43=CJ$2,$V43=1),AND($W43=1,$W$2&amp;$K43=CJ$1),AND($X43=1,$X$2&amp;$K43=CJ$1),AND($Y43=1,$Y$2&amp;$K43=CJ$1),AND($Z43=1,$Z$2&amp;$K43=CJ$1),AND($AA43=1,$AA$2&amp;$K43=CJ$1),AND($AB43=1,$AB$2&amp;$K43=CJ$1)),1,0)</f>
        <v>1</v>
      </c>
      <c r="CK43" s="3">
        <f t="shared" si="32"/>
        <v>0</v>
      </c>
      <c r="CL43" s="3">
        <f t="shared" si="32"/>
        <v>0</v>
      </c>
      <c r="CM43" s="3">
        <f t="shared" si="32"/>
        <v>0</v>
      </c>
      <c r="CN43" s="3">
        <f t="shared" si="32"/>
        <v>0</v>
      </c>
      <c r="CO43" s="3">
        <f t="shared" si="32"/>
        <v>0</v>
      </c>
      <c r="CP43" s="3">
        <f t="shared" si="32"/>
        <v>0</v>
      </c>
      <c r="CQ43" s="3">
        <f t="shared" si="32"/>
        <v>0</v>
      </c>
      <c r="CR43" s="3">
        <f t="shared" si="32"/>
        <v>0</v>
      </c>
      <c r="CS43" s="3">
        <f t="shared" si="32"/>
        <v>0</v>
      </c>
      <c r="CT43" s="3">
        <f t="shared" ref="CT43:DC52" si="33">IF(OR(AND($AU43=CT$2,$V43=1),AND($W43=1,$W$2&amp;$K43=CT$1),AND($X43=1,$X$2&amp;$K43=CT$1),AND($Y43=1,$Y$2&amp;$K43=CT$1),AND($Z43=1,$Z$2&amp;$K43=CT$1),AND($AA43=1,$AA$2&amp;$K43=CT$1),AND($AB43=1,$AB$2&amp;$K43=CT$1)),1,0)</f>
        <v>0</v>
      </c>
      <c r="CU43" s="3">
        <f t="shared" si="33"/>
        <v>0</v>
      </c>
      <c r="CV43" s="3">
        <f t="shared" si="33"/>
        <v>0</v>
      </c>
      <c r="CW43" s="3">
        <f t="shared" si="33"/>
        <v>0</v>
      </c>
      <c r="CX43" s="3">
        <f t="shared" si="33"/>
        <v>0</v>
      </c>
      <c r="CY43" s="3">
        <f t="shared" si="33"/>
        <v>0</v>
      </c>
      <c r="CZ43" s="3">
        <f t="shared" si="33"/>
        <v>0</v>
      </c>
      <c r="DA43" s="3">
        <f t="shared" si="33"/>
        <v>0</v>
      </c>
      <c r="DB43" s="3">
        <f t="shared" si="33"/>
        <v>0</v>
      </c>
      <c r="DC43" s="3">
        <f t="shared" si="33"/>
        <v>0</v>
      </c>
      <c r="DD43" s="3">
        <f t="shared" ref="DD43:DM52" si="34">IF(OR(AND($AU43=DD$2,$V43=1),AND($W43=1,$W$2&amp;$K43=DD$1),AND($X43=1,$X$2&amp;$K43=DD$1),AND($Y43=1,$Y$2&amp;$K43=DD$1),AND($Z43=1,$Z$2&amp;$K43=DD$1),AND($AA43=1,$AA$2&amp;$K43=DD$1),AND($AB43=1,$AB$2&amp;$K43=DD$1)),1,0)</f>
        <v>0</v>
      </c>
      <c r="DE43" s="3">
        <f t="shared" si="34"/>
        <v>0</v>
      </c>
      <c r="DF43" s="3">
        <f t="shared" si="34"/>
        <v>0</v>
      </c>
      <c r="DG43" s="3">
        <f t="shared" si="34"/>
        <v>0</v>
      </c>
      <c r="DH43" s="3">
        <f t="shared" si="34"/>
        <v>0</v>
      </c>
      <c r="DI43" s="3">
        <f t="shared" si="34"/>
        <v>0</v>
      </c>
      <c r="DJ43" s="3">
        <f t="shared" si="34"/>
        <v>0</v>
      </c>
      <c r="DK43" s="3">
        <f t="shared" si="34"/>
        <v>0</v>
      </c>
      <c r="DL43" s="3">
        <f t="shared" si="34"/>
        <v>0</v>
      </c>
      <c r="DM43" s="3">
        <f t="shared" si="34"/>
        <v>0</v>
      </c>
    </row>
    <row r="44" spans="2:117" x14ac:dyDescent="0.35">
      <c r="B44" s="58"/>
      <c r="C44" s="58"/>
      <c r="D44" s="59"/>
      <c r="E44" s="60"/>
      <c r="I44" s="20" t="s">
        <v>9</v>
      </c>
      <c r="J44" s="20" t="s">
        <v>32</v>
      </c>
      <c r="K44" s="20" t="s">
        <v>122</v>
      </c>
      <c r="L44" s="20">
        <v>5</v>
      </c>
      <c r="M44" s="20" t="s">
        <v>9</v>
      </c>
      <c r="N44" s="5">
        <f>SUMIFS(balanco_massas[massa],balanco_massas[macroprocesso],principal[[#This Row],[macroprocesso]],balanco_massas[produto],principal[[#This Row],[proto]])</f>
        <v>3452.8627031935594</v>
      </c>
      <c r="O44" s="22" t="s">
        <v>87</v>
      </c>
      <c r="P44" s="22" t="s">
        <v>153</v>
      </c>
      <c r="Q44" s="23" t="s">
        <v>48</v>
      </c>
      <c r="R44" s="24">
        <v>0</v>
      </c>
      <c r="S44" s="33">
        <v>1</v>
      </c>
      <c r="T44" s="34">
        <f>principal[[#This Row],[dec_perc]]*principal[[#This Row],[consumo_especifico]]</f>
        <v>0</v>
      </c>
      <c r="U44" s="20" t="s">
        <v>31</v>
      </c>
      <c r="V44" s="20">
        <v>1</v>
      </c>
      <c r="W44" s="20"/>
      <c r="X44" s="20"/>
      <c r="Y44" s="20"/>
      <c r="Z44" s="20"/>
      <c r="AA44" s="20"/>
      <c r="AB44" s="20"/>
      <c r="AC44" s="35" cm="1">
        <f t="array" aca="1" ref="AC44" ca="1">SUMPRODUCT(OFFSET(AV44,0,0,1,ROWS(principal[dec_perc])),TRANSPOSE(principal[dec_perc]))</f>
        <v>1</v>
      </c>
      <c r="AD44" s="45">
        <f>principal[[#This Row],[fe_escopo_1]]+principal[[#This Row],[fe_escopo_2]]+principal[[#This Row],[fe_escopo_3]]</f>
        <v>1000</v>
      </c>
      <c r="AE44" s="6" cm="1">
        <f t="array" ref="AE44">_xlfn.XLOOKUP(1,(principal[[#This Row],[consumivel]]=fator_emissao[consumivel])*(fator_emissao[escopo]="SCOPE 1"),fator_emissao[fator_emissao],0,0)</f>
        <v>1000</v>
      </c>
      <c r="AF44" s="6" cm="1">
        <f t="array" ref="AF44">_xlfn.XLOOKUP(1,(principal[[#This Row],[consumivel]]=fator_emissao[consumivel])*(fator_emissao[escopo]="SCOPE 2"),fator_emissao[fator_emissao],0,0)</f>
        <v>0</v>
      </c>
      <c r="AG44" s="6" cm="1">
        <f t="array" ref="AG44">_xlfn.XLOOKUP(1,(principal[[#This Row],[consumivel]]=fator_emissao[consumivel])*(fator_emissao[escopo]="SCOPE 3"),fator_emissao[fator_emissao],0,0)</f>
        <v>0</v>
      </c>
      <c r="AH44" s="5">
        <f>principal[[#This Row],[massa_kt]]*principal[[#This Row],[consumo_especifico]]*principal[[#This Row],[fe_escopo_1]]*principal[[#This Row],[dec_perc]]</f>
        <v>0</v>
      </c>
      <c r="AI44" s="5">
        <f>principal[[#This Row],[massa_kt]]*principal[[#This Row],[consumo_especifico]]*principal[[#This Row],[fe_escopo_2]]*principal[[#This Row],[dec_perc]]</f>
        <v>0</v>
      </c>
      <c r="AJ44" s="5">
        <f>principal[[#This Row],[massa_kt]]*principal[[#This Row],[consumo_especifico]]*principal[[#This Row],[fe_escopo_3]]*principal[[#This Row],[dec_perc]]</f>
        <v>0</v>
      </c>
      <c r="AK44" s="12">
        <f>principal[[#This Row],[ESCOPO 1]]+principal[[#This Row],[ESCOPO 2]]+principal[[#This Row],[ESCOPO 3]]</f>
        <v>0</v>
      </c>
      <c r="AL44" s="18">
        <f>1%*principal[[#This Row],[massa_kt]]*principal[[#This Row],[consumo_especifico]]*principal[[#This Row],[fe_escopo_1]]</f>
        <v>0</v>
      </c>
      <c r="AM44" s="18">
        <f>1%*principal[[#This Row],[massa_kt]]*principal[[#This Row],[consumo_especifico]]*principal[[#This Row],[fe_escopo_2]]</f>
        <v>0</v>
      </c>
      <c r="AN44" s="18">
        <f>1%*principal[[#This Row],[massa_kt]]*principal[[#This Row],[consumo_especifico]]*principal[[#This Row],[fe_escopo_3]]</f>
        <v>0</v>
      </c>
      <c r="AO44" s="18">
        <f>principal[[#This Row],[sens_esc_3]]+principal[[#This Row],[sens_esc_2]]+principal[[#This Row],[sens_esc_1]]</f>
        <v>0</v>
      </c>
      <c r="AP44" s="5"/>
      <c r="AQ44" s="50">
        <f>IF(principal[[#This Row],[BAU]]=1,1,"")</f>
        <v>1</v>
      </c>
      <c r="AR44" s="50" t="str" cm="1">
        <f t="array" ref="AR44">IFERROR(IF(principal[[#This Row],[tecnologia]]="BAU","",_xlfn.XLOOKUP(1,($B$18:$B$56=principal[[#This Row],[tecnologia]])*($C$18:$C$56=principal[[#This Row],[unidade]]),$D$18:$D$56,0,0)),"")</f>
        <v/>
      </c>
      <c r="AS44" s="50" t="str" cm="1">
        <f t="array" ref="AS44">IFERROR(IF(principal[[#This Row],[tecnologia]]="BAU","",_xlfn.XLOOKUP(1,($B$18:$B$56=principal[[#This Row],[tecnologia]])*($C$18:$C$56=principal[[#This Row],[unidade]]),$E$18:$E$56,0,0)),"")</f>
        <v/>
      </c>
      <c r="AT44" s="5"/>
      <c r="AU44" s="47">
        <v>44</v>
      </c>
      <c r="AV44" s="3">
        <f t="shared" si="28"/>
        <v>0</v>
      </c>
      <c r="AW44" s="3">
        <f t="shared" si="28"/>
        <v>0</v>
      </c>
      <c r="AX44" s="3">
        <f t="shared" si="28"/>
        <v>0</v>
      </c>
      <c r="AY44" s="3">
        <f t="shared" si="28"/>
        <v>0</v>
      </c>
      <c r="AZ44" s="3">
        <f t="shared" si="28"/>
        <v>0</v>
      </c>
      <c r="BA44" s="3">
        <f t="shared" si="28"/>
        <v>0</v>
      </c>
      <c r="BB44" s="3">
        <f t="shared" si="28"/>
        <v>0</v>
      </c>
      <c r="BC44" s="3">
        <f t="shared" si="28"/>
        <v>0</v>
      </c>
      <c r="BD44" s="3">
        <f t="shared" si="28"/>
        <v>0</v>
      </c>
      <c r="BE44" s="3">
        <f t="shared" si="28"/>
        <v>0</v>
      </c>
      <c r="BF44" s="3">
        <f t="shared" si="29"/>
        <v>0</v>
      </c>
      <c r="BG44" s="3">
        <f t="shared" si="29"/>
        <v>0</v>
      </c>
      <c r="BH44" s="3">
        <f t="shared" si="29"/>
        <v>0</v>
      </c>
      <c r="BI44" s="3">
        <f t="shared" si="29"/>
        <v>0</v>
      </c>
      <c r="BJ44" s="3">
        <f t="shared" si="29"/>
        <v>0</v>
      </c>
      <c r="BK44" s="3">
        <f t="shared" si="29"/>
        <v>0</v>
      </c>
      <c r="BL44" s="3">
        <f t="shared" si="29"/>
        <v>0</v>
      </c>
      <c r="BM44" s="3">
        <f t="shared" si="29"/>
        <v>0</v>
      </c>
      <c r="BN44" s="3">
        <f t="shared" si="29"/>
        <v>0</v>
      </c>
      <c r="BO44" s="3">
        <f t="shared" si="29"/>
        <v>0</v>
      </c>
      <c r="BP44" s="3">
        <f t="shared" si="30"/>
        <v>0</v>
      </c>
      <c r="BQ44" s="3">
        <f t="shared" si="30"/>
        <v>0</v>
      </c>
      <c r="BR44" s="3">
        <f t="shared" si="30"/>
        <v>0</v>
      </c>
      <c r="BS44" s="3">
        <f t="shared" si="30"/>
        <v>0</v>
      </c>
      <c r="BT44" s="3">
        <f t="shared" si="30"/>
        <v>0</v>
      </c>
      <c r="BU44" s="3">
        <f t="shared" si="30"/>
        <v>0</v>
      </c>
      <c r="BV44" s="3">
        <f t="shared" si="30"/>
        <v>0</v>
      </c>
      <c r="BW44" s="3">
        <f t="shared" si="30"/>
        <v>0</v>
      </c>
      <c r="BX44" s="3">
        <f t="shared" si="30"/>
        <v>0</v>
      </c>
      <c r="BY44" s="3">
        <f t="shared" si="30"/>
        <v>0</v>
      </c>
      <c r="BZ44" s="3">
        <f t="shared" si="31"/>
        <v>0</v>
      </c>
      <c r="CA44" s="3">
        <f t="shared" si="31"/>
        <v>0</v>
      </c>
      <c r="CB44" s="3">
        <f t="shared" si="31"/>
        <v>0</v>
      </c>
      <c r="CC44" s="3">
        <f t="shared" si="31"/>
        <v>0</v>
      </c>
      <c r="CD44" s="3">
        <f t="shared" si="31"/>
        <v>0</v>
      </c>
      <c r="CE44" s="3">
        <f t="shared" si="31"/>
        <v>0</v>
      </c>
      <c r="CF44" s="3">
        <f t="shared" si="31"/>
        <v>0</v>
      </c>
      <c r="CG44" s="3">
        <f t="shared" si="31"/>
        <v>0</v>
      </c>
      <c r="CH44" s="3">
        <f t="shared" si="31"/>
        <v>0</v>
      </c>
      <c r="CI44" s="3">
        <f t="shared" si="31"/>
        <v>0</v>
      </c>
      <c r="CJ44" s="3">
        <f t="shared" si="32"/>
        <v>0</v>
      </c>
      <c r="CK44" s="3">
        <f t="shared" si="32"/>
        <v>1</v>
      </c>
      <c r="CL44" s="3">
        <f t="shared" si="32"/>
        <v>0</v>
      </c>
      <c r="CM44" s="3">
        <f t="shared" si="32"/>
        <v>0</v>
      </c>
      <c r="CN44" s="3">
        <f t="shared" si="32"/>
        <v>0</v>
      </c>
      <c r="CO44" s="3">
        <f t="shared" si="32"/>
        <v>0</v>
      </c>
      <c r="CP44" s="3">
        <f t="shared" si="32"/>
        <v>0</v>
      </c>
      <c r="CQ44" s="3">
        <f t="shared" si="32"/>
        <v>0</v>
      </c>
      <c r="CR44" s="3">
        <f t="shared" si="32"/>
        <v>0</v>
      </c>
      <c r="CS44" s="3">
        <f t="shared" si="32"/>
        <v>0</v>
      </c>
      <c r="CT44" s="3">
        <f t="shared" si="33"/>
        <v>0</v>
      </c>
      <c r="CU44" s="3">
        <f t="shared" si="33"/>
        <v>0</v>
      </c>
      <c r="CV44" s="3">
        <f t="shared" si="33"/>
        <v>0</v>
      </c>
      <c r="CW44" s="3">
        <f t="shared" si="33"/>
        <v>0</v>
      </c>
      <c r="CX44" s="3">
        <f t="shared" si="33"/>
        <v>0</v>
      </c>
      <c r="CY44" s="3">
        <f t="shared" si="33"/>
        <v>0</v>
      </c>
      <c r="CZ44" s="3">
        <f t="shared" si="33"/>
        <v>0</v>
      </c>
      <c r="DA44" s="3">
        <f t="shared" si="33"/>
        <v>0</v>
      </c>
      <c r="DB44" s="3">
        <f t="shared" si="33"/>
        <v>0</v>
      </c>
      <c r="DC44" s="3">
        <f t="shared" si="33"/>
        <v>0</v>
      </c>
      <c r="DD44" s="3">
        <f t="shared" si="34"/>
        <v>0</v>
      </c>
      <c r="DE44" s="3">
        <f t="shared" si="34"/>
        <v>0</v>
      </c>
      <c r="DF44" s="3">
        <f t="shared" si="34"/>
        <v>0</v>
      </c>
      <c r="DG44" s="3">
        <f t="shared" si="34"/>
        <v>0</v>
      </c>
      <c r="DH44" s="3">
        <f t="shared" si="34"/>
        <v>0</v>
      </c>
      <c r="DI44" s="3">
        <f t="shared" si="34"/>
        <v>0</v>
      </c>
      <c r="DJ44" s="3">
        <f t="shared" si="34"/>
        <v>0</v>
      </c>
      <c r="DK44" s="3">
        <f t="shared" si="34"/>
        <v>0</v>
      </c>
      <c r="DL44" s="3">
        <f t="shared" si="34"/>
        <v>0</v>
      </c>
      <c r="DM44" s="3">
        <f t="shared" si="34"/>
        <v>0</v>
      </c>
    </row>
    <row r="45" spans="2:117" x14ac:dyDescent="0.35">
      <c r="B45" s="58"/>
      <c r="C45" s="58"/>
      <c r="D45" s="59"/>
      <c r="E45" s="60"/>
      <c r="I45" s="20" t="s">
        <v>9</v>
      </c>
      <c r="J45" s="20" t="s">
        <v>32</v>
      </c>
      <c r="K45" s="20" t="s">
        <v>122</v>
      </c>
      <c r="L45" s="20">
        <v>5</v>
      </c>
      <c r="M45" s="20" t="s">
        <v>9</v>
      </c>
      <c r="N45" s="5">
        <f>SUMIFS(balanco_massas[massa],balanco_massas[macroprocesso],principal[[#This Row],[macroprocesso]],balanco_massas[produto],principal[[#This Row],[proto]])</f>
        <v>3452.8627031935594</v>
      </c>
      <c r="O45" s="22" t="s">
        <v>87</v>
      </c>
      <c r="P45" s="22" t="s">
        <v>153</v>
      </c>
      <c r="Q45" s="23" t="s">
        <v>135</v>
      </c>
      <c r="R45" s="24">
        <v>3.9772049122035903E-3</v>
      </c>
      <c r="S45" s="33">
        <v>1</v>
      </c>
      <c r="T45" s="34">
        <f>principal[[#This Row],[dec_perc]]*principal[[#This Row],[consumo_especifico]]</f>
        <v>3.9772049122035903E-3</v>
      </c>
      <c r="U45" s="20" t="s">
        <v>31</v>
      </c>
      <c r="V45" s="20">
        <v>1</v>
      </c>
      <c r="W45" s="20"/>
      <c r="X45" s="20"/>
      <c r="Y45" s="20"/>
      <c r="Z45" s="20"/>
      <c r="AA45" s="20"/>
      <c r="AB45" s="20"/>
      <c r="AC45" s="35" cm="1">
        <f t="array" aca="1" ref="AC45" ca="1">SUMPRODUCT(OFFSET(AV45,0,0,1,ROWS(principal[dec_perc])),TRANSPOSE(principal[dec_perc]))</f>
        <v>1</v>
      </c>
      <c r="AD45" s="45">
        <f>principal[[#This Row],[fe_escopo_1]]+principal[[#This Row],[fe_escopo_2]]+principal[[#This Row],[fe_escopo_3]]</f>
        <v>1000</v>
      </c>
      <c r="AE45" s="6" cm="1">
        <f t="array" ref="AE45">_xlfn.XLOOKUP(1,(principal[[#This Row],[consumivel]]=fator_emissao[consumivel])*(fator_emissao[escopo]="SCOPE 1"),fator_emissao[fator_emissao],0,0)</f>
        <v>0</v>
      </c>
      <c r="AF45" s="6" cm="1">
        <f t="array" ref="AF45">_xlfn.XLOOKUP(1,(principal[[#This Row],[consumivel]]=fator_emissao[consumivel])*(fator_emissao[escopo]="SCOPE 2"),fator_emissao[fator_emissao],0,0)</f>
        <v>0</v>
      </c>
      <c r="AG45" s="6" cm="1">
        <f t="array" ref="AG45">_xlfn.XLOOKUP(1,(principal[[#This Row],[consumivel]]=fator_emissao[consumivel])*(fator_emissao[escopo]="SCOPE 3"),fator_emissao[fator_emissao],0,0)</f>
        <v>1000</v>
      </c>
      <c r="AH45" s="5">
        <f>principal[[#This Row],[massa_kt]]*principal[[#This Row],[consumo_especifico]]*principal[[#This Row],[fe_escopo_1]]*principal[[#This Row],[dec_perc]]</f>
        <v>0</v>
      </c>
      <c r="AI45" s="5">
        <f>principal[[#This Row],[massa_kt]]*principal[[#This Row],[consumo_especifico]]*principal[[#This Row],[fe_escopo_2]]*principal[[#This Row],[dec_perc]]</f>
        <v>0</v>
      </c>
      <c r="AJ45" s="5">
        <f>principal[[#This Row],[massa_kt]]*principal[[#This Row],[consumo_especifico]]*principal[[#This Row],[fe_escopo_3]]*principal[[#This Row],[dec_perc]]</f>
        <v>13732.74250430599</v>
      </c>
      <c r="AK45" s="12">
        <f>principal[[#This Row],[ESCOPO 1]]+principal[[#This Row],[ESCOPO 2]]+principal[[#This Row],[ESCOPO 3]]</f>
        <v>13732.74250430599</v>
      </c>
      <c r="AL45" s="18">
        <f>1%*principal[[#This Row],[massa_kt]]*principal[[#This Row],[consumo_especifico]]*principal[[#This Row],[fe_escopo_1]]</f>
        <v>0</v>
      </c>
      <c r="AM45" s="18">
        <f>1%*principal[[#This Row],[massa_kt]]*principal[[#This Row],[consumo_especifico]]*principal[[#This Row],[fe_escopo_2]]</f>
        <v>0</v>
      </c>
      <c r="AN45" s="18">
        <f>1%*principal[[#This Row],[massa_kt]]*principal[[#This Row],[consumo_especifico]]*principal[[#This Row],[fe_escopo_3]]</f>
        <v>137.32742504305992</v>
      </c>
      <c r="AO45" s="18">
        <f>principal[[#This Row],[sens_esc_3]]+principal[[#This Row],[sens_esc_2]]+principal[[#This Row],[sens_esc_1]]</f>
        <v>137.32742504305992</v>
      </c>
      <c r="AP45" s="5"/>
      <c r="AQ45" s="50">
        <f>IF(principal[[#This Row],[BAU]]=1,1,"")</f>
        <v>1</v>
      </c>
      <c r="AR45" s="50" t="str" cm="1">
        <f t="array" ref="AR45">IFERROR(IF(principal[[#This Row],[tecnologia]]="BAU","",_xlfn.XLOOKUP(1,($B$18:$B$56=principal[[#This Row],[tecnologia]])*($C$18:$C$56=principal[[#This Row],[unidade]]),$D$18:$D$56,0,0)),"")</f>
        <v/>
      </c>
      <c r="AS45" s="50" t="str" cm="1">
        <f t="array" ref="AS45">IFERROR(IF(principal[[#This Row],[tecnologia]]="BAU","",_xlfn.XLOOKUP(1,($B$18:$B$56=principal[[#This Row],[tecnologia]])*($C$18:$C$56=principal[[#This Row],[unidade]]),$E$18:$E$56,0,0)),"")</f>
        <v/>
      </c>
      <c r="AT45" s="5"/>
      <c r="AU45" s="47">
        <v>45</v>
      </c>
      <c r="AV45" s="3">
        <f t="shared" si="28"/>
        <v>0</v>
      </c>
      <c r="AW45" s="3">
        <f t="shared" si="28"/>
        <v>0</v>
      </c>
      <c r="AX45" s="3">
        <f t="shared" si="28"/>
        <v>0</v>
      </c>
      <c r="AY45" s="3">
        <f t="shared" si="28"/>
        <v>0</v>
      </c>
      <c r="AZ45" s="3">
        <f t="shared" si="28"/>
        <v>0</v>
      </c>
      <c r="BA45" s="3">
        <f t="shared" si="28"/>
        <v>0</v>
      </c>
      <c r="BB45" s="3">
        <f t="shared" si="28"/>
        <v>0</v>
      </c>
      <c r="BC45" s="3">
        <f t="shared" si="28"/>
        <v>0</v>
      </c>
      <c r="BD45" s="3">
        <f t="shared" si="28"/>
        <v>0</v>
      </c>
      <c r="BE45" s="3">
        <f t="shared" si="28"/>
        <v>0</v>
      </c>
      <c r="BF45" s="3">
        <f t="shared" si="29"/>
        <v>0</v>
      </c>
      <c r="BG45" s="3">
        <f t="shared" si="29"/>
        <v>0</v>
      </c>
      <c r="BH45" s="3">
        <f t="shared" si="29"/>
        <v>0</v>
      </c>
      <c r="BI45" s="3">
        <f t="shared" si="29"/>
        <v>0</v>
      </c>
      <c r="BJ45" s="3">
        <f t="shared" si="29"/>
        <v>0</v>
      </c>
      <c r="BK45" s="3">
        <f t="shared" si="29"/>
        <v>0</v>
      </c>
      <c r="BL45" s="3">
        <f t="shared" si="29"/>
        <v>0</v>
      </c>
      <c r="BM45" s="3">
        <f t="shared" si="29"/>
        <v>0</v>
      </c>
      <c r="BN45" s="3">
        <f t="shared" si="29"/>
        <v>0</v>
      </c>
      <c r="BO45" s="3">
        <f t="shared" si="29"/>
        <v>0</v>
      </c>
      <c r="BP45" s="3">
        <f t="shared" si="30"/>
        <v>0</v>
      </c>
      <c r="BQ45" s="3">
        <f t="shared" si="30"/>
        <v>0</v>
      </c>
      <c r="BR45" s="3">
        <f t="shared" si="30"/>
        <v>0</v>
      </c>
      <c r="BS45" s="3">
        <f t="shared" si="30"/>
        <v>0</v>
      </c>
      <c r="BT45" s="3">
        <f t="shared" si="30"/>
        <v>0</v>
      </c>
      <c r="BU45" s="3">
        <f t="shared" si="30"/>
        <v>0</v>
      </c>
      <c r="BV45" s="3">
        <f t="shared" si="30"/>
        <v>0</v>
      </c>
      <c r="BW45" s="3">
        <f t="shared" si="30"/>
        <v>0</v>
      </c>
      <c r="BX45" s="3">
        <f t="shared" si="30"/>
        <v>0</v>
      </c>
      <c r="BY45" s="3">
        <f t="shared" si="30"/>
        <v>0</v>
      </c>
      <c r="BZ45" s="3">
        <f t="shared" si="31"/>
        <v>0</v>
      </c>
      <c r="CA45" s="3">
        <f t="shared" si="31"/>
        <v>0</v>
      </c>
      <c r="CB45" s="3">
        <f t="shared" si="31"/>
        <v>0</v>
      </c>
      <c r="CC45" s="3">
        <f t="shared" si="31"/>
        <v>0</v>
      </c>
      <c r="CD45" s="3">
        <f t="shared" si="31"/>
        <v>0</v>
      </c>
      <c r="CE45" s="3">
        <f t="shared" si="31"/>
        <v>0</v>
      </c>
      <c r="CF45" s="3">
        <f t="shared" si="31"/>
        <v>0</v>
      </c>
      <c r="CG45" s="3">
        <f t="shared" si="31"/>
        <v>0</v>
      </c>
      <c r="CH45" s="3">
        <f t="shared" si="31"/>
        <v>0</v>
      </c>
      <c r="CI45" s="3">
        <f t="shared" si="31"/>
        <v>0</v>
      </c>
      <c r="CJ45" s="3">
        <f t="shared" si="32"/>
        <v>0</v>
      </c>
      <c r="CK45" s="3">
        <f t="shared" si="32"/>
        <v>0</v>
      </c>
      <c r="CL45" s="3">
        <f t="shared" si="32"/>
        <v>1</v>
      </c>
      <c r="CM45" s="3">
        <f t="shared" si="32"/>
        <v>0</v>
      </c>
      <c r="CN45" s="3">
        <f t="shared" si="32"/>
        <v>0</v>
      </c>
      <c r="CO45" s="3">
        <f t="shared" si="32"/>
        <v>0</v>
      </c>
      <c r="CP45" s="3">
        <f t="shared" si="32"/>
        <v>0</v>
      </c>
      <c r="CQ45" s="3">
        <f t="shared" si="32"/>
        <v>0</v>
      </c>
      <c r="CR45" s="3">
        <f t="shared" si="32"/>
        <v>0</v>
      </c>
      <c r="CS45" s="3">
        <f t="shared" si="32"/>
        <v>0</v>
      </c>
      <c r="CT45" s="3">
        <f t="shared" si="33"/>
        <v>0</v>
      </c>
      <c r="CU45" s="3">
        <f t="shared" si="33"/>
        <v>0</v>
      </c>
      <c r="CV45" s="3">
        <f t="shared" si="33"/>
        <v>0</v>
      </c>
      <c r="CW45" s="3">
        <f t="shared" si="33"/>
        <v>0</v>
      </c>
      <c r="CX45" s="3">
        <f t="shared" si="33"/>
        <v>0</v>
      </c>
      <c r="CY45" s="3">
        <f t="shared" si="33"/>
        <v>0</v>
      </c>
      <c r="CZ45" s="3">
        <f t="shared" si="33"/>
        <v>0</v>
      </c>
      <c r="DA45" s="3">
        <f t="shared" si="33"/>
        <v>0</v>
      </c>
      <c r="DB45" s="3">
        <f t="shared" si="33"/>
        <v>0</v>
      </c>
      <c r="DC45" s="3">
        <f t="shared" si="33"/>
        <v>0</v>
      </c>
      <c r="DD45" s="3">
        <f t="shared" si="34"/>
        <v>0</v>
      </c>
      <c r="DE45" s="3">
        <f t="shared" si="34"/>
        <v>0</v>
      </c>
      <c r="DF45" s="3">
        <f t="shared" si="34"/>
        <v>0</v>
      </c>
      <c r="DG45" s="3">
        <f t="shared" si="34"/>
        <v>0</v>
      </c>
      <c r="DH45" s="3">
        <f t="shared" si="34"/>
        <v>0</v>
      </c>
      <c r="DI45" s="3">
        <f t="shared" si="34"/>
        <v>0</v>
      </c>
      <c r="DJ45" s="3">
        <f t="shared" si="34"/>
        <v>0</v>
      </c>
      <c r="DK45" s="3">
        <f t="shared" si="34"/>
        <v>0</v>
      </c>
      <c r="DL45" s="3">
        <f t="shared" si="34"/>
        <v>0</v>
      </c>
      <c r="DM45" s="3">
        <f t="shared" si="34"/>
        <v>0</v>
      </c>
    </row>
    <row r="46" spans="2:117" x14ac:dyDescent="0.35">
      <c r="B46" s="58"/>
      <c r="C46" s="58"/>
      <c r="D46" s="59"/>
      <c r="E46" s="60"/>
      <c r="I46" s="20" t="s">
        <v>9</v>
      </c>
      <c r="J46" s="20" t="s">
        <v>13</v>
      </c>
      <c r="K46" s="20" t="s">
        <v>120</v>
      </c>
      <c r="L46" s="20">
        <v>6</v>
      </c>
      <c r="M46" s="20" t="s">
        <v>9</v>
      </c>
      <c r="N46" s="5">
        <f>SUMIFS(balanco_massas[massa],balanco_massas[macroprocesso],principal[[#This Row],[macroprocesso]],balanco_massas[produto],principal[[#This Row],[proto]])</f>
        <v>3102.0970000000002</v>
      </c>
      <c r="O46" s="22" t="s">
        <v>87</v>
      </c>
      <c r="P46" s="22" t="s">
        <v>145</v>
      </c>
      <c r="Q46" s="23" t="s">
        <v>19</v>
      </c>
      <c r="R46" s="24">
        <v>0</v>
      </c>
      <c r="S46" s="33">
        <v>1</v>
      </c>
      <c r="T46" s="34">
        <f>principal[[#This Row],[dec_perc]]*principal[[#This Row],[consumo_especifico]]</f>
        <v>0</v>
      </c>
      <c r="U46" s="20" t="s">
        <v>20</v>
      </c>
      <c r="V46" s="20">
        <v>1</v>
      </c>
      <c r="W46" s="20"/>
      <c r="X46" s="20"/>
      <c r="Y46" s="20"/>
      <c r="Z46" s="20"/>
      <c r="AA46" s="20"/>
      <c r="AB46" s="20"/>
      <c r="AC46" s="35" cm="1">
        <f t="array" aca="1" ref="AC46" ca="1">SUMPRODUCT(OFFSET(AV46,0,0,1,ROWS(principal[dec_perc])),TRANSPOSE(principal[dec_perc]))</f>
        <v>1</v>
      </c>
      <c r="AD46" s="45">
        <f>principal[[#This Row],[fe_escopo_1]]+principal[[#This Row],[fe_escopo_2]]+principal[[#This Row],[fe_escopo_3]]</f>
        <v>2.8886516019667829</v>
      </c>
      <c r="AE46" s="6" cm="1">
        <f t="array" ref="AE46">_xlfn.XLOOKUP(1,(principal[[#This Row],[consumivel]]=fator_emissao[consumivel])*(fator_emissao[escopo]="SCOPE 1"),fator_emissao[fator_emissao],0,0)</f>
        <v>2.3500143206334498</v>
      </c>
      <c r="AF46" s="6" cm="1">
        <f t="array" ref="AF46">_xlfn.XLOOKUP(1,(principal[[#This Row],[consumivel]]=fator_emissao[consumivel])*(fator_emissao[escopo]="SCOPE 2"),fator_emissao[fator_emissao],0,0)</f>
        <v>0</v>
      </c>
      <c r="AG46" s="6" cm="1">
        <f t="array" ref="AG46">_xlfn.XLOOKUP(1,(principal[[#This Row],[consumivel]]=fator_emissao[consumivel])*(fator_emissao[escopo]="SCOPE 3"),fator_emissao[fator_emissao],0,0)</f>
        <v>0.538637281333333</v>
      </c>
      <c r="AH46" s="5">
        <f>principal[[#This Row],[massa_kt]]*principal[[#This Row],[consumo_especifico]]*principal[[#This Row],[fe_escopo_1]]*principal[[#This Row],[dec_perc]]</f>
        <v>0</v>
      </c>
      <c r="AI46" s="5">
        <f>principal[[#This Row],[massa_kt]]*principal[[#This Row],[consumo_especifico]]*principal[[#This Row],[fe_escopo_2]]*principal[[#This Row],[dec_perc]]</f>
        <v>0</v>
      </c>
      <c r="AJ46" s="5">
        <f>principal[[#This Row],[massa_kt]]*principal[[#This Row],[consumo_especifico]]*principal[[#This Row],[fe_escopo_3]]*principal[[#This Row],[dec_perc]]</f>
        <v>0</v>
      </c>
      <c r="AK46" s="12">
        <f>principal[[#This Row],[ESCOPO 1]]+principal[[#This Row],[ESCOPO 2]]+principal[[#This Row],[ESCOPO 3]]</f>
        <v>0</v>
      </c>
      <c r="AL46" s="18">
        <f>1%*principal[[#This Row],[massa_kt]]*principal[[#This Row],[consumo_especifico]]*principal[[#This Row],[fe_escopo_1]]</f>
        <v>0</v>
      </c>
      <c r="AM46" s="18">
        <f>1%*principal[[#This Row],[massa_kt]]*principal[[#This Row],[consumo_especifico]]*principal[[#This Row],[fe_escopo_2]]</f>
        <v>0</v>
      </c>
      <c r="AN46" s="18">
        <f>1%*principal[[#This Row],[massa_kt]]*principal[[#This Row],[consumo_especifico]]*principal[[#This Row],[fe_escopo_3]]</f>
        <v>0</v>
      </c>
      <c r="AO46" s="18">
        <f>principal[[#This Row],[sens_esc_3]]+principal[[#This Row],[sens_esc_2]]+principal[[#This Row],[sens_esc_1]]</f>
        <v>0</v>
      </c>
      <c r="AP46" s="5"/>
      <c r="AQ46" s="50">
        <f>IF(principal[[#This Row],[BAU]]=1,1,"")</f>
        <v>1</v>
      </c>
      <c r="AR46" s="50" t="str" cm="1">
        <f t="array" ref="AR46">IFERROR(IF(principal[[#This Row],[tecnologia]]="BAU","",_xlfn.XLOOKUP(1,($B$18:$B$56=principal[[#This Row],[tecnologia]])*($C$18:$C$56=principal[[#This Row],[unidade]]),$D$18:$D$56,0,0)),"")</f>
        <v/>
      </c>
      <c r="AS46" s="50" t="str" cm="1">
        <f t="array" ref="AS46">IFERROR(IF(principal[[#This Row],[tecnologia]]="BAU","",_xlfn.XLOOKUP(1,($B$18:$B$56=principal[[#This Row],[tecnologia]])*($C$18:$C$56=principal[[#This Row],[unidade]]),$E$18:$E$56,0,0)),"")</f>
        <v/>
      </c>
      <c r="AT46" s="5"/>
      <c r="AU46" s="46">
        <v>46</v>
      </c>
      <c r="AV46" s="3">
        <f t="shared" si="28"/>
        <v>0</v>
      </c>
      <c r="AW46" s="3">
        <f t="shared" si="28"/>
        <v>0</v>
      </c>
      <c r="AX46" s="3">
        <f t="shared" si="28"/>
        <v>0</v>
      </c>
      <c r="AY46" s="3">
        <f t="shared" si="28"/>
        <v>0</v>
      </c>
      <c r="AZ46" s="3">
        <f t="shared" si="28"/>
        <v>0</v>
      </c>
      <c r="BA46" s="3">
        <f t="shared" si="28"/>
        <v>0</v>
      </c>
      <c r="BB46" s="3">
        <f t="shared" si="28"/>
        <v>0</v>
      </c>
      <c r="BC46" s="3">
        <f t="shared" si="28"/>
        <v>0</v>
      </c>
      <c r="BD46" s="3">
        <f t="shared" si="28"/>
        <v>0</v>
      </c>
      <c r="BE46" s="3">
        <f t="shared" si="28"/>
        <v>0</v>
      </c>
      <c r="BF46" s="3">
        <f t="shared" si="29"/>
        <v>0</v>
      </c>
      <c r="BG46" s="3">
        <f t="shared" si="29"/>
        <v>0</v>
      </c>
      <c r="BH46" s="3">
        <f t="shared" si="29"/>
        <v>0</v>
      </c>
      <c r="BI46" s="3">
        <f t="shared" si="29"/>
        <v>0</v>
      </c>
      <c r="BJ46" s="3">
        <f t="shared" si="29"/>
        <v>0</v>
      </c>
      <c r="BK46" s="3">
        <f t="shared" si="29"/>
        <v>0</v>
      </c>
      <c r="BL46" s="3">
        <f t="shared" si="29"/>
        <v>0</v>
      </c>
      <c r="BM46" s="3">
        <f t="shared" si="29"/>
        <v>0</v>
      </c>
      <c r="BN46" s="3">
        <f t="shared" si="29"/>
        <v>0</v>
      </c>
      <c r="BO46" s="3">
        <f t="shared" si="29"/>
        <v>0</v>
      </c>
      <c r="BP46" s="3">
        <f t="shared" si="30"/>
        <v>0</v>
      </c>
      <c r="BQ46" s="3">
        <f t="shared" si="30"/>
        <v>0</v>
      </c>
      <c r="BR46" s="3">
        <f t="shared" si="30"/>
        <v>0</v>
      </c>
      <c r="BS46" s="3">
        <f t="shared" si="30"/>
        <v>0</v>
      </c>
      <c r="BT46" s="3">
        <f t="shared" si="30"/>
        <v>0</v>
      </c>
      <c r="BU46" s="3">
        <f t="shared" si="30"/>
        <v>0</v>
      </c>
      <c r="BV46" s="3">
        <f t="shared" si="30"/>
        <v>0</v>
      </c>
      <c r="BW46" s="3">
        <f t="shared" si="30"/>
        <v>0</v>
      </c>
      <c r="BX46" s="3">
        <f t="shared" si="30"/>
        <v>0</v>
      </c>
      <c r="BY46" s="3">
        <f t="shared" si="30"/>
        <v>0</v>
      </c>
      <c r="BZ46" s="3">
        <f t="shared" si="31"/>
        <v>0</v>
      </c>
      <c r="CA46" s="3">
        <f t="shared" si="31"/>
        <v>0</v>
      </c>
      <c r="CB46" s="3">
        <f t="shared" si="31"/>
        <v>0</v>
      </c>
      <c r="CC46" s="3">
        <f t="shared" si="31"/>
        <v>0</v>
      </c>
      <c r="CD46" s="3">
        <f t="shared" si="31"/>
        <v>0</v>
      </c>
      <c r="CE46" s="3">
        <f t="shared" si="31"/>
        <v>0</v>
      </c>
      <c r="CF46" s="3">
        <f t="shared" si="31"/>
        <v>0</v>
      </c>
      <c r="CG46" s="3">
        <f t="shared" si="31"/>
        <v>0</v>
      </c>
      <c r="CH46" s="3">
        <f t="shared" si="31"/>
        <v>0</v>
      </c>
      <c r="CI46" s="3">
        <f t="shared" si="31"/>
        <v>0</v>
      </c>
      <c r="CJ46" s="3">
        <f t="shared" si="32"/>
        <v>0</v>
      </c>
      <c r="CK46" s="3">
        <f t="shared" si="32"/>
        <v>0</v>
      </c>
      <c r="CL46" s="3">
        <f t="shared" si="32"/>
        <v>0</v>
      </c>
      <c r="CM46" s="3">
        <f t="shared" si="32"/>
        <v>1</v>
      </c>
      <c r="CN46" s="3">
        <f t="shared" si="32"/>
        <v>0</v>
      </c>
      <c r="CO46" s="3">
        <f t="shared" si="32"/>
        <v>0</v>
      </c>
      <c r="CP46" s="3">
        <f t="shared" si="32"/>
        <v>0</v>
      </c>
      <c r="CQ46" s="3">
        <f t="shared" si="32"/>
        <v>0</v>
      </c>
      <c r="CR46" s="3">
        <f t="shared" si="32"/>
        <v>0</v>
      </c>
      <c r="CS46" s="3">
        <f t="shared" si="32"/>
        <v>0</v>
      </c>
      <c r="CT46" s="3">
        <f t="shared" si="33"/>
        <v>0</v>
      </c>
      <c r="CU46" s="3">
        <f t="shared" si="33"/>
        <v>0</v>
      </c>
      <c r="CV46" s="3">
        <f t="shared" si="33"/>
        <v>0</v>
      </c>
      <c r="CW46" s="3">
        <f t="shared" si="33"/>
        <v>0</v>
      </c>
      <c r="CX46" s="3">
        <f t="shared" si="33"/>
        <v>0</v>
      </c>
      <c r="CY46" s="3">
        <f t="shared" si="33"/>
        <v>0</v>
      </c>
      <c r="CZ46" s="3">
        <f t="shared" si="33"/>
        <v>0</v>
      </c>
      <c r="DA46" s="3">
        <f t="shared" si="33"/>
        <v>0</v>
      </c>
      <c r="DB46" s="3">
        <f t="shared" si="33"/>
        <v>0</v>
      </c>
      <c r="DC46" s="3">
        <f t="shared" si="33"/>
        <v>0</v>
      </c>
      <c r="DD46" s="3">
        <f t="shared" si="34"/>
        <v>0</v>
      </c>
      <c r="DE46" s="3">
        <f t="shared" si="34"/>
        <v>0</v>
      </c>
      <c r="DF46" s="3">
        <f t="shared" si="34"/>
        <v>0</v>
      </c>
      <c r="DG46" s="3">
        <f t="shared" si="34"/>
        <v>0</v>
      </c>
      <c r="DH46" s="3">
        <f t="shared" si="34"/>
        <v>0</v>
      </c>
      <c r="DI46" s="3">
        <f t="shared" si="34"/>
        <v>0</v>
      </c>
      <c r="DJ46" s="3">
        <f t="shared" si="34"/>
        <v>0</v>
      </c>
      <c r="DK46" s="3">
        <f t="shared" si="34"/>
        <v>0</v>
      </c>
      <c r="DL46" s="3">
        <f t="shared" si="34"/>
        <v>0</v>
      </c>
      <c r="DM46" s="3">
        <f t="shared" si="34"/>
        <v>0</v>
      </c>
    </row>
    <row r="47" spans="2:117" x14ac:dyDescent="0.35">
      <c r="B47" s="58"/>
      <c r="C47" s="58"/>
      <c r="D47" s="59"/>
      <c r="E47" s="60"/>
      <c r="I47" s="20" t="s">
        <v>9</v>
      </c>
      <c r="J47" s="20" t="s">
        <v>13</v>
      </c>
      <c r="K47" s="20" t="s">
        <v>120</v>
      </c>
      <c r="L47" s="20">
        <v>6</v>
      </c>
      <c r="M47" s="20" t="s">
        <v>9</v>
      </c>
      <c r="N47" s="5">
        <f>SUMIFS(balanco_massas[massa],balanco_massas[macroprocesso],principal[[#This Row],[macroprocesso]],balanco_massas[produto],principal[[#This Row],[proto]])</f>
        <v>3102.0970000000002</v>
      </c>
      <c r="O47" s="22" t="s">
        <v>87</v>
      </c>
      <c r="P47" s="22" t="s">
        <v>146</v>
      </c>
      <c r="Q47" s="23" t="s">
        <v>21</v>
      </c>
      <c r="R47" s="24">
        <v>0</v>
      </c>
      <c r="S47" s="33">
        <v>1</v>
      </c>
      <c r="T47" s="34">
        <f>principal[[#This Row],[dec_perc]]*principal[[#This Row],[consumo_especifico]]</f>
        <v>0</v>
      </c>
      <c r="U47" s="20" t="s">
        <v>20</v>
      </c>
      <c r="V47" s="20">
        <v>1</v>
      </c>
      <c r="W47" s="20"/>
      <c r="X47" s="20"/>
      <c r="Y47" s="20"/>
      <c r="Z47" s="20"/>
      <c r="AA47" s="20"/>
      <c r="AB47" s="20"/>
      <c r="AC47" s="35" cm="1">
        <f t="array" aca="1" ref="AC47" ca="1">SUMPRODUCT(OFFSET(AV47,0,0,1,ROWS(principal[dec_perc])),TRANSPOSE(principal[dec_perc]))</f>
        <v>1</v>
      </c>
      <c r="AD47" s="45">
        <f>principal[[#This Row],[fe_escopo_1]]+principal[[#This Row],[fe_escopo_2]]+principal[[#This Row],[fe_escopo_3]]</f>
        <v>2.9950489500875888</v>
      </c>
      <c r="AE47" s="6" cm="1">
        <f t="array" ref="AE47">_xlfn.XLOOKUP(1,(principal[[#This Row],[consumivel]]=fator_emissao[consumivel])*(fator_emissao[escopo]="SCOPE 1"),fator_emissao[fator_emissao],0,0)</f>
        <v>2.38068707</v>
      </c>
      <c r="AF47" s="6" cm="1">
        <f t="array" ref="AF47">_xlfn.XLOOKUP(1,(principal[[#This Row],[consumivel]]=fator_emissao[consumivel])*(fator_emissao[escopo]="SCOPE 2"),fator_emissao[fator_emissao],0,0)</f>
        <v>0</v>
      </c>
      <c r="AG47" s="6" cm="1">
        <f t="array" ref="AG47">_xlfn.XLOOKUP(1,(principal[[#This Row],[consumivel]]=fator_emissao[consumivel])*(fator_emissao[escopo]="SCOPE 3"),fator_emissao[fator_emissao],0,0)</f>
        <v>0.61436188008758896</v>
      </c>
      <c r="AH47" s="5">
        <f>principal[[#This Row],[massa_kt]]*principal[[#This Row],[consumo_especifico]]*principal[[#This Row],[fe_escopo_1]]*principal[[#This Row],[dec_perc]]</f>
        <v>0</v>
      </c>
      <c r="AI47" s="5">
        <f>principal[[#This Row],[massa_kt]]*principal[[#This Row],[consumo_especifico]]*principal[[#This Row],[fe_escopo_2]]*principal[[#This Row],[dec_perc]]</f>
        <v>0</v>
      </c>
      <c r="AJ47" s="5">
        <f>principal[[#This Row],[massa_kt]]*principal[[#This Row],[consumo_especifico]]*principal[[#This Row],[fe_escopo_3]]*principal[[#This Row],[dec_perc]]</f>
        <v>0</v>
      </c>
      <c r="AK47" s="12">
        <f>principal[[#This Row],[ESCOPO 1]]+principal[[#This Row],[ESCOPO 2]]+principal[[#This Row],[ESCOPO 3]]</f>
        <v>0</v>
      </c>
      <c r="AL47" s="18">
        <f>1%*principal[[#This Row],[massa_kt]]*principal[[#This Row],[consumo_especifico]]*principal[[#This Row],[fe_escopo_1]]</f>
        <v>0</v>
      </c>
      <c r="AM47" s="18">
        <f>1%*principal[[#This Row],[massa_kt]]*principal[[#This Row],[consumo_especifico]]*principal[[#This Row],[fe_escopo_2]]</f>
        <v>0</v>
      </c>
      <c r="AN47" s="18">
        <f>1%*principal[[#This Row],[massa_kt]]*principal[[#This Row],[consumo_especifico]]*principal[[#This Row],[fe_escopo_3]]</f>
        <v>0</v>
      </c>
      <c r="AO47" s="18">
        <f>principal[[#This Row],[sens_esc_3]]+principal[[#This Row],[sens_esc_2]]+principal[[#This Row],[sens_esc_1]]</f>
        <v>0</v>
      </c>
      <c r="AP47" s="5"/>
      <c r="AQ47" s="50">
        <f>IF(principal[[#This Row],[BAU]]=1,1,"")</f>
        <v>1</v>
      </c>
      <c r="AR47" s="50" t="str" cm="1">
        <f t="array" ref="AR47">IFERROR(IF(principal[[#This Row],[tecnologia]]="BAU","",_xlfn.XLOOKUP(1,($B$18:$B$56=principal[[#This Row],[tecnologia]])*($C$18:$C$56=principal[[#This Row],[unidade]]),$D$18:$D$56,0,0)),"")</f>
        <v/>
      </c>
      <c r="AS47" s="50" t="str" cm="1">
        <f t="array" ref="AS47">IFERROR(IF(principal[[#This Row],[tecnologia]]="BAU","",_xlfn.XLOOKUP(1,($B$18:$B$56=principal[[#This Row],[tecnologia]])*($C$18:$C$56=principal[[#This Row],[unidade]]),$E$18:$E$56,0,0)),"")</f>
        <v/>
      </c>
      <c r="AT47" s="5"/>
      <c r="AU47" s="46">
        <v>47</v>
      </c>
      <c r="AV47" s="3">
        <f t="shared" si="28"/>
        <v>0</v>
      </c>
      <c r="AW47" s="3">
        <f t="shared" si="28"/>
        <v>0</v>
      </c>
      <c r="AX47" s="3">
        <f t="shared" si="28"/>
        <v>0</v>
      </c>
      <c r="AY47" s="3">
        <f t="shared" si="28"/>
        <v>0</v>
      </c>
      <c r="AZ47" s="3">
        <f t="shared" si="28"/>
        <v>0</v>
      </c>
      <c r="BA47" s="3">
        <f t="shared" si="28"/>
        <v>0</v>
      </c>
      <c r="BB47" s="3">
        <f t="shared" si="28"/>
        <v>0</v>
      </c>
      <c r="BC47" s="3">
        <f t="shared" si="28"/>
        <v>0</v>
      </c>
      <c r="BD47" s="3">
        <f t="shared" si="28"/>
        <v>0</v>
      </c>
      <c r="BE47" s="3">
        <f t="shared" si="28"/>
        <v>0</v>
      </c>
      <c r="BF47" s="3">
        <f t="shared" si="29"/>
        <v>0</v>
      </c>
      <c r="BG47" s="3">
        <f t="shared" si="29"/>
        <v>0</v>
      </c>
      <c r="BH47" s="3">
        <f t="shared" si="29"/>
        <v>0</v>
      </c>
      <c r="BI47" s="3">
        <f t="shared" si="29"/>
        <v>0</v>
      </c>
      <c r="BJ47" s="3">
        <f t="shared" si="29"/>
        <v>0</v>
      </c>
      <c r="BK47" s="3">
        <f t="shared" si="29"/>
        <v>0</v>
      </c>
      <c r="BL47" s="3">
        <f t="shared" si="29"/>
        <v>0</v>
      </c>
      <c r="BM47" s="3">
        <f t="shared" si="29"/>
        <v>0</v>
      </c>
      <c r="BN47" s="3">
        <f t="shared" si="29"/>
        <v>0</v>
      </c>
      <c r="BO47" s="3">
        <f t="shared" si="29"/>
        <v>0</v>
      </c>
      <c r="BP47" s="3">
        <f t="shared" si="30"/>
        <v>0</v>
      </c>
      <c r="BQ47" s="3">
        <f t="shared" si="30"/>
        <v>0</v>
      </c>
      <c r="BR47" s="3">
        <f t="shared" si="30"/>
        <v>0</v>
      </c>
      <c r="BS47" s="3">
        <f t="shared" si="30"/>
        <v>0</v>
      </c>
      <c r="BT47" s="3">
        <f t="shared" si="30"/>
        <v>0</v>
      </c>
      <c r="BU47" s="3">
        <f t="shared" si="30"/>
        <v>0</v>
      </c>
      <c r="BV47" s="3">
        <f t="shared" si="30"/>
        <v>0</v>
      </c>
      <c r="BW47" s="3">
        <f t="shared" si="30"/>
        <v>0</v>
      </c>
      <c r="BX47" s="3">
        <f t="shared" si="30"/>
        <v>0</v>
      </c>
      <c r="BY47" s="3">
        <f t="shared" si="30"/>
        <v>0</v>
      </c>
      <c r="BZ47" s="3">
        <f t="shared" si="31"/>
        <v>0</v>
      </c>
      <c r="CA47" s="3">
        <f t="shared" si="31"/>
        <v>0</v>
      </c>
      <c r="CB47" s="3">
        <f t="shared" si="31"/>
        <v>0</v>
      </c>
      <c r="CC47" s="3">
        <f t="shared" si="31"/>
        <v>0</v>
      </c>
      <c r="CD47" s="3">
        <f t="shared" si="31"/>
        <v>0</v>
      </c>
      <c r="CE47" s="3">
        <f t="shared" si="31"/>
        <v>0</v>
      </c>
      <c r="CF47" s="3">
        <f t="shared" si="31"/>
        <v>0</v>
      </c>
      <c r="CG47" s="3">
        <f t="shared" si="31"/>
        <v>0</v>
      </c>
      <c r="CH47" s="3">
        <f t="shared" si="31"/>
        <v>0</v>
      </c>
      <c r="CI47" s="3">
        <f t="shared" si="31"/>
        <v>0</v>
      </c>
      <c r="CJ47" s="3">
        <f t="shared" si="32"/>
        <v>0</v>
      </c>
      <c r="CK47" s="3">
        <f t="shared" si="32"/>
        <v>0</v>
      </c>
      <c r="CL47" s="3">
        <f t="shared" si="32"/>
        <v>0</v>
      </c>
      <c r="CM47" s="3">
        <f t="shared" si="32"/>
        <v>0</v>
      </c>
      <c r="CN47" s="3">
        <f t="shared" si="32"/>
        <v>1</v>
      </c>
      <c r="CO47" s="3">
        <f t="shared" si="32"/>
        <v>0</v>
      </c>
      <c r="CP47" s="3">
        <f t="shared" si="32"/>
        <v>0</v>
      </c>
      <c r="CQ47" s="3">
        <f t="shared" si="32"/>
        <v>0</v>
      </c>
      <c r="CR47" s="3">
        <f t="shared" si="32"/>
        <v>0</v>
      </c>
      <c r="CS47" s="3">
        <f t="shared" si="32"/>
        <v>0</v>
      </c>
      <c r="CT47" s="3">
        <f t="shared" si="33"/>
        <v>0</v>
      </c>
      <c r="CU47" s="3">
        <f t="shared" si="33"/>
        <v>0</v>
      </c>
      <c r="CV47" s="3">
        <f t="shared" si="33"/>
        <v>0</v>
      </c>
      <c r="CW47" s="3">
        <f t="shared" si="33"/>
        <v>0</v>
      </c>
      <c r="CX47" s="3">
        <f t="shared" si="33"/>
        <v>0</v>
      </c>
      <c r="CY47" s="3">
        <f t="shared" si="33"/>
        <v>0</v>
      </c>
      <c r="CZ47" s="3">
        <f t="shared" si="33"/>
        <v>0</v>
      </c>
      <c r="DA47" s="3">
        <f t="shared" si="33"/>
        <v>0</v>
      </c>
      <c r="DB47" s="3">
        <f t="shared" si="33"/>
        <v>0</v>
      </c>
      <c r="DC47" s="3">
        <f t="shared" si="33"/>
        <v>0</v>
      </c>
      <c r="DD47" s="3">
        <f t="shared" si="34"/>
        <v>0</v>
      </c>
      <c r="DE47" s="3">
        <f t="shared" si="34"/>
        <v>0</v>
      </c>
      <c r="DF47" s="3">
        <f t="shared" si="34"/>
        <v>0</v>
      </c>
      <c r="DG47" s="3">
        <f t="shared" si="34"/>
        <v>0</v>
      </c>
      <c r="DH47" s="3">
        <f t="shared" si="34"/>
        <v>0</v>
      </c>
      <c r="DI47" s="3">
        <f t="shared" si="34"/>
        <v>0</v>
      </c>
      <c r="DJ47" s="3">
        <f t="shared" si="34"/>
        <v>0</v>
      </c>
      <c r="DK47" s="3">
        <f t="shared" si="34"/>
        <v>0</v>
      </c>
      <c r="DL47" s="3">
        <f t="shared" si="34"/>
        <v>0</v>
      </c>
      <c r="DM47" s="3">
        <f t="shared" si="34"/>
        <v>0</v>
      </c>
    </row>
    <row r="48" spans="2:117" x14ac:dyDescent="0.35">
      <c r="B48" s="58"/>
      <c r="C48" s="58"/>
      <c r="D48" s="59"/>
      <c r="E48" s="60"/>
      <c r="I48" s="20" t="s">
        <v>9</v>
      </c>
      <c r="J48" s="20" t="s">
        <v>13</v>
      </c>
      <c r="K48" s="20" t="s">
        <v>120</v>
      </c>
      <c r="L48" s="20">
        <v>6</v>
      </c>
      <c r="M48" s="20" t="s">
        <v>9</v>
      </c>
      <c r="N48" s="5">
        <f>SUMIFS(balanco_massas[massa],balanco_massas[macroprocesso],principal[[#This Row],[macroprocesso]],balanco_massas[produto],principal[[#This Row],[proto]])</f>
        <v>3102.0970000000002</v>
      </c>
      <c r="O48" s="22" t="s">
        <v>87</v>
      </c>
      <c r="P48" s="22" t="s">
        <v>146</v>
      </c>
      <c r="Q48" s="23" t="s">
        <v>22</v>
      </c>
      <c r="R48" s="24">
        <v>0</v>
      </c>
      <c r="S48" s="33">
        <v>1</v>
      </c>
      <c r="T48" s="34">
        <f>principal[[#This Row],[dec_perc]]*principal[[#This Row],[consumo_especifico]]</f>
        <v>0</v>
      </c>
      <c r="U48" s="20" t="s">
        <v>20</v>
      </c>
      <c r="V48" s="20">
        <v>1</v>
      </c>
      <c r="W48" s="20"/>
      <c r="X48" s="20"/>
      <c r="Y48" s="20"/>
      <c r="Z48" s="20"/>
      <c r="AA48" s="20"/>
      <c r="AB48" s="20"/>
      <c r="AC48" s="35" cm="1">
        <f t="array" aca="1" ref="AC48" ca="1">SUMPRODUCT(OFFSET(AV48,0,0,1,ROWS(principal[dec_perc])),TRANSPOSE(principal[dec_perc]))</f>
        <v>1</v>
      </c>
      <c r="AD48" s="45">
        <f>principal[[#This Row],[fe_escopo_1]]+principal[[#This Row],[fe_escopo_2]]+principal[[#This Row],[fe_escopo_3]]</f>
        <v>2.8809236180000002</v>
      </c>
      <c r="AE48" s="6" cm="1">
        <f t="array" ref="AE48">_xlfn.XLOOKUP(1,(principal[[#This Row],[consumivel]]=fator_emissao[consumivel])*(fator_emissao[escopo]="SCOPE 1"),fator_emissao[fator_emissao],0,0)</f>
        <v>2.3281044500000001</v>
      </c>
      <c r="AF48" s="6" cm="1">
        <f t="array" ref="AF48">_xlfn.XLOOKUP(1,(principal[[#This Row],[consumivel]]=fator_emissao[consumivel])*(fator_emissao[escopo]="SCOPE 2"),fator_emissao[fator_emissao],0,0)</f>
        <v>0</v>
      </c>
      <c r="AG48" s="6" cm="1">
        <f t="array" ref="AG48">_xlfn.XLOOKUP(1,(principal[[#This Row],[consumivel]]=fator_emissao[consumivel])*(fator_emissao[escopo]="SCOPE 3"),fator_emissao[fator_emissao],0,0)</f>
        <v>0.55281916799999997</v>
      </c>
      <c r="AH48" s="5">
        <f>principal[[#This Row],[massa_kt]]*principal[[#This Row],[consumo_especifico]]*principal[[#This Row],[fe_escopo_1]]*principal[[#This Row],[dec_perc]]</f>
        <v>0</v>
      </c>
      <c r="AI48" s="5">
        <f>principal[[#This Row],[massa_kt]]*principal[[#This Row],[consumo_especifico]]*principal[[#This Row],[fe_escopo_2]]*principal[[#This Row],[dec_perc]]</f>
        <v>0</v>
      </c>
      <c r="AJ48" s="5">
        <f>principal[[#This Row],[massa_kt]]*principal[[#This Row],[consumo_especifico]]*principal[[#This Row],[fe_escopo_3]]*principal[[#This Row],[dec_perc]]</f>
        <v>0</v>
      </c>
      <c r="AK48" s="12">
        <f>principal[[#This Row],[ESCOPO 1]]+principal[[#This Row],[ESCOPO 2]]+principal[[#This Row],[ESCOPO 3]]</f>
        <v>0</v>
      </c>
      <c r="AL48" s="18">
        <f>1%*principal[[#This Row],[massa_kt]]*principal[[#This Row],[consumo_especifico]]*principal[[#This Row],[fe_escopo_1]]</f>
        <v>0</v>
      </c>
      <c r="AM48" s="18">
        <f>1%*principal[[#This Row],[massa_kt]]*principal[[#This Row],[consumo_especifico]]*principal[[#This Row],[fe_escopo_2]]</f>
        <v>0</v>
      </c>
      <c r="AN48" s="18">
        <f>1%*principal[[#This Row],[massa_kt]]*principal[[#This Row],[consumo_especifico]]*principal[[#This Row],[fe_escopo_3]]</f>
        <v>0</v>
      </c>
      <c r="AO48" s="18">
        <f>principal[[#This Row],[sens_esc_3]]+principal[[#This Row],[sens_esc_2]]+principal[[#This Row],[sens_esc_1]]</f>
        <v>0</v>
      </c>
      <c r="AP48" s="5"/>
      <c r="AQ48" s="50">
        <f>IF(principal[[#This Row],[BAU]]=1,1,"")</f>
        <v>1</v>
      </c>
      <c r="AR48" s="50" t="str" cm="1">
        <f t="array" ref="AR48">IFERROR(IF(principal[[#This Row],[tecnologia]]="BAU","",_xlfn.XLOOKUP(1,($B$18:$B$56=principal[[#This Row],[tecnologia]])*($C$18:$C$56=principal[[#This Row],[unidade]]),$D$18:$D$56,0,0)),"")</f>
        <v/>
      </c>
      <c r="AS48" s="50" t="str" cm="1">
        <f t="array" ref="AS48">IFERROR(IF(principal[[#This Row],[tecnologia]]="BAU","",_xlfn.XLOOKUP(1,($B$18:$B$56=principal[[#This Row],[tecnologia]])*($C$18:$C$56=principal[[#This Row],[unidade]]),$E$18:$E$56,0,0)),"")</f>
        <v/>
      </c>
      <c r="AT48" s="5"/>
      <c r="AU48" s="47">
        <v>48</v>
      </c>
      <c r="AV48" s="3">
        <f t="shared" si="28"/>
        <v>0</v>
      </c>
      <c r="AW48" s="3">
        <f t="shared" si="28"/>
        <v>0</v>
      </c>
      <c r="AX48" s="3">
        <f t="shared" si="28"/>
        <v>0</v>
      </c>
      <c r="AY48" s="3">
        <f t="shared" si="28"/>
        <v>0</v>
      </c>
      <c r="AZ48" s="3">
        <f t="shared" si="28"/>
        <v>0</v>
      </c>
      <c r="BA48" s="3">
        <f t="shared" si="28"/>
        <v>0</v>
      </c>
      <c r="BB48" s="3">
        <f t="shared" si="28"/>
        <v>0</v>
      </c>
      <c r="BC48" s="3">
        <f t="shared" si="28"/>
        <v>0</v>
      </c>
      <c r="BD48" s="3">
        <f t="shared" si="28"/>
        <v>0</v>
      </c>
      <c r="BE48" s="3">
        <f t="shared" si="28"/>
        <v>0</v>
      </c>
      <c r="BF48" s="3">
        <f t="shared" si="29"/>
        <v>0</v>
      </c>
      <c r="BG48" s="3">
        <f t="shared" si="29"/>
        <v>0</v>
      </c>
      <c r="BH48" s="3">
        <f t="shared" si="29"/>
        <v>0</v>
      </c>
      <c r="BI48" s="3">
        <f t="shared" si="29"/>
        <v>0</v>
      </c>
      <c r="BJ48" s="3">
        <f t="shared" si="29"/>
        <v>0</v>
      </c>
      <c r="BK48" s="3">
        <f t="shared" si="29"/>
        <v>0</v>
      </c>
      <c r="BL48" s="3">
        <f t="shared" si="29"/>
        <v>0</v>
      </c>
      <c r="BM48" s="3">
        <f t="shared" si="29"/>
        <v>0</v>
      </c>
      <c r="BN48" s="3">
        <f t="shared" si="29"/>
        <v>0</v>
      </c>
      <c r="BO48" s="3">
        <f t="shared" si="29"/>
        <v>0</v>
      </c>
      <c r="BP48" s="3">
        <f t="shared" si="30"/>
        <v>0</v>
      </c>
      <c r="BQ48" s="3">
        <f t="shared" si="30"/>
        <v>0</v>
      </c>
      <c r="BR48" s="3">
        <f t="shared" si="30"/>
        <v>0</v>
      </c>
      <c r="BS48" s="3">
        <f t="shared" si="30"/>
        <v>0</v>
      </c>
      <c r="BT48" s="3">
        <f t="shared" si="30"/>
        <v>0</v>
      </c>
      <c r="BU48" s="3">
        <f t="shared" si="30"/>
        <v>0</v>
      </c>
      <c r="BV48" s="3">
        <f t="shared" si="30"/>
        <v>0</v>
      </c>
      <c r="BW48" s="3">
        <f t="shared" si="30"/>
        <v>0</v>
      </c>
      <c r="BX48" s="3">
        <f t="shared" si="30"/>
        <v>0</v>
      </c>
      <c r="BY48" s="3">
        <f t="shared" si="30"/>
        <v>0</v>
      </c>
      <c r="BZ48" s="3">
        <f t="shared" si="31"/>
        <v>0</v>
      </c>
      <c r="CA48" s="3">
        <f t="shared" si="31"/>
        <v>0</v>
      </c>
      <c r="CB48" s="3">
        <f t="shared" si="31"/>
        <v>0</v>
      </c>
      <c r="CC48" s="3">
        <f t="shared" si="31"/>
        <v>0</v>
      </c>
      <c r="CD48" s="3">
        <f t="shared" si="31"/>
        <v>0</v>
      </c>
      <c r="CE48" s="3">
        <f t="shared" si="31"/>
        <v>0</v>
      </c>
      <c r="CF48" s="3">
        <f t="shared" si="31"/>
        <v>0</v>
      </c>
      <c r="CG48" s="3">
        <f t="shared" si="31"/>
        <v>0</v>
      </c>
      <c r="CH48" s="3">
        <f t="shared" si="31"/>
        <v>0</v>
      </c>
      <c r="CI48" s="3">
        <f t="shared" si="31"/>
        <v>0</v>
      </c>
      <c r="CJ48" s="3">
        <f t="shared" si="32"/>
        <v>0</v>
      </c>
      <c r="CK48" s="3">
        <f t="shared" si="32"/>
        <v>0</v>
      </c>
      <c r="CL48" s="3">
        <f t="shared" si="32"/>
        <v>0</v>
      </c>
      <c r="CM48" s="3">
        <f t="shared" si="32"/>
        <v>0</v>
      </c>
      <c r="CN48" s="3">
        <f t="shared" si="32"/>
        <v>0</v>
      </c>
      <c r="CO48" s="3">
        <f t="shared" si="32"/>
        <v>1</v>
      </c>
      <c r="CP48" s="3">
        <f t="shared" si="32"/>
        <v>0</v>
      </c>
      <c r="CQ48" s="3">
        <f t="shared" si="32"/>
        <v>0</v>
      </c>
      <c r="CR48" s="3">
        <f t="shared" si="32"/>
        <v>0</v>
      </c>
      <c r="CS48" s="3">
        <f t="shared" si="32"/>
        <v>0</v>
      </c>
      <c r="CT48" s="3">
        <f t="shared" si="33"/>
        <v>0</v>
      </c>
      <c r="CU48" s="3">
        <f t="shared" si="33"/>
        <v>0</v>
      </c>
      <c r="CV48" s="3">
        <f t="shared" si="33"/>
        <v>0</v>
      </c>
      <c r="CW48" s="3">
        <f t="shared" si="33"/>
        <v>0</v>
      </c>
      <c r="CX48" s="3">
        <f t="shared" si="33"/>
        <v>0</v>
      </c>
      <c r="CY48" s="3">
        <f t="shared" si="33"/>
        <v>0</v>
      </c>
      <c r="CZ48" s="3">
        <f t="shared" si="33"/>
        <v>0</v>
      </c>
      <c r="DA48" s="3">
        <f t="shared" si="33"/>
        <v>0</v>
      </c>
      <c r="DB48" s="3">
        <f t="shared" si="33"/>
        <v>0</v>
      </c>
      <c r="DC48" s="3">
        <f t="shared" si="33"/>
        <v>0</v>
      </c>
      <c r="DD48" s="3">
        <f t="shared" si="34"/>
        <v>0</v>
      </c>
      <c r="DE48" s="3">
        <f t="shared" si="34"/>
        <v>0</v>
      </c>
      <c r="DF48" s="3">
        <f t="shared" si="34"/>
        <v>0</v>
      </c>
      <c r="DG48" s="3">
        <f t="shared" si="34"/>
        <v>0</v>
      </c>
      <c r="DH48" s="3">
        <f t="shared" si="34"/>
        <v>0</v>
      </c>
      <c r="DI48" s="3">
        <f t="shared" si="34"/>
        <v>0</v>
      </c>
      <c r="DJ48" s="3">
        <f t="shared" si="34"/>
        <v>0</v>
      </c>
      <c r="DK48" s="3">
        <f t="shared" si="34"/>
        <v>0</v>
      </c>
      <c r="DL48" s="3">
        <f t="shared" si="34"/>
        <v>0</v>
      </c>
      <c r="DM48" s="3">
        <f t="shared" si="34"/>
        <v>0</v>
      </c>
    </row>
    <row r="49" spans="2:117" x14ac:dyDescent="0.35">
      <c r="B49" s="58"/>
      <c r="C49" s="58"/>
      <c r="D49" s="59"/>
      <c r="E49" s="60"/>
      <c r="I49" s="20" t="s">
        <v>9</v>
      </c>
      <c r="J49" s="20" t="s">
        <v>13</v>
      </c>
      <c r="K49" s="20" t="s">
        <v>120</v>
      </c>
      <c r="L49" s="20">
        <v>6</v>
      </c>
      <c r="M49" s="20" t="s">
        <v>9</v>
      </c>
      <c r="N49" s="5">
        <f>SUMIFS(balanco_massas[massa],balanco_massas[macroprocesso],principal[[#This Row],[macroprocesso]],balanco_massas[produto],principal[[#This Row],[proto]])</f>
        <v>3102.0970000000002</v>
      </c>
      <c r="O49" s="22" t="s">
        <v>87</v>
      </c>
      <c r="P49" s="22" t="s">
        <v>146</v>
      </c>
      <c r="Q49" s="23" t="s">
        <v>23</v>
      </c>
      <c r="R49" s="24">
        <v>0</v>
      </c>
      <c r="S49" s="33">
        <v>1</v>
      </c>
      <c r="T49" s="34">
        <f>principal[[#This Row],[dec_perc]]*principal[[#This Row],[consumo_especifico]]</f>
        <v>0</v>
      </c>
      <c r="U49" s="20" t="s">
        <v>20</v>
      </c>
      <c r="V49" s="20">
        <v>1</v>
      </c>
      <c r="W49" s="20"/>
      <c r="X49" s="20"/>
      <c r="Y49" s="20"/>
      <c r="Z49" s="20"/>
      <c r="AA49" s="20"/>
      <c r="AB49" s="20"/>
      <c r="AC49" s="35" cm="1">
        <f t="array" aca="1" ref="AC49" ca="1">SUMPRODUCT(OFFSET(AV49,0,0,1,ROWS(principal[dec_perc])),TRANSPOSE(principal[dec_perc]))</f>
        <v>1</v>
      </c>
      <c r="AD49" s="45">
        <f>principal[[#This Row],[fe_escopo_1]]+principal[[#This Row],[fe_escopo_2]]+principal[[#This Row],[fe_escopo_3]]</f>
        <v>2.8716532219999999</v>
      </c>
      <c r="AE49" s="6" cm="1">
        <f t="array" ref="AE49">_xlfn.XLOOKUP(1,(principal[[#This Row],[consumivel]]=fator_emissao[consumivel])*(fator_emissao[escopo]="SCOPE 1"),fator_emissao[fator_emissao],0,0)</f>
        <v>2.30181579</v>
      </c>
      <c r="AF49" s="6" cm="1">
        <f t="array" ref="AF49">_xlfn.XLOOKUP(1,(principal[[#This Row],[consumivel]]=fator_emissao[consumivel])*(fator_emissao[escopo]="SCOPE 2"),fator_emissao[fator_emissao],0,0)</f>
        <v>0</v>
      </c>
      <c r="AG49" s="6" cm="1">
        <f t="array" ref="AG49">_xlfn.XLOOKUP(1,(principal[[#This Row],[consumivel]]=fator_emissao[consumivel])*(fator_emissao[escopo]="SCOPE 3"),fator_emissao[fator_emissao],0,0)</f>
        <v>0.56983743200000003</v>
      </c>
      <c r="AH49" s="5">
        <f>principal[[#This Row],[massa_kt]]*principal[[#This Row],[consumo_especifico]]*principal[[#This Row],[fe_escopo_1]]*principal[[#This Row],[dec_perc]]</f>
        <v>0</v>
      </c>
      <c r="AI49" s="5">
        <f>principal[[#This Row],[massa_kt]]*principal[[#This Row],[consumo_especifico]]*principal[[#This Row],[fe_escopo_2]]*principal[[#This Row],[dec_perc]]</f>
        <v>0</v>
      </c>
      <c r="AJ49" s="5">
        <f>principal[[#This Row],[massa_kt]]*principal[[#This Row],[consumo_especifico]]*principal[[#This Row],[fe_escopo_3]]*principal[[#This Row],[dec_perc]]</f>
        <v>0</v>
      </c>
      <c r="AK49" s="12">
        <f>principal[[#This Row],[ESCOPO 1]]+principal[[#This Row],[ESCOPO 2]]+principal[[#This Row],[ESCOPO 3]]</f>
        <v>0</v>
      </c>
      <c r="AL49" s="18">
        <f>1%*principal[[#This Row],[massa_kt]]*principal[[#This Row],[consumo_especifico]]*principal[[#This Row],[fe_escopo_1]]</f>
        <v>0</v>
      </c>
      <c r="AM49" s="18">
        <f>1%*principal[[#This Row],[massa_kt]]*principal[[#This Row],[consumo_especifico]]*principal[[#This Row],[fe_escopo_2]]</f>
        <v>0</v>
      </c>
      <c r="AN49" s="18">
        <f>1%*principal[[#This Row],[massa_kt]]*principal[[#This Row],[consumo_especifico]]*principal[[#This Row],[fe_escopo_3]]</f>
        <v>0</v>
      </c>
      <c r="AO49" s="18">
        <f>principal[[#This Row],[sens_esc_3]]+principal[[#This Row],[sens_esc_2]]+principal[[#This Row],[sens_esc_1]]</f>
        <v>0</v>
      </c>
      <c r="AP49" s="5"/>
      <c r="AQ49" s="50">
        <f>IF(principal[[#This Row],[BAU]]=1,1,"")</f>
        <v>1</v>
      </c>
      <c r="AR49" s="50" t="str" cm="1">
        <f t="array" ref="AR49">IFERROR(IF(principal[[#This Row],[tecnologia]]="BAU","",_xlfn.XLOOKUP(1,($B$18:$B$56=principal[[#This Row],[tecnologia]])*($C$18:$C$56=principal[[#This Row],[unidade]]),$D$18:$D$56,0,0)),"")</f>
        <v/>
      </c>
      <c r="AS49" s="50" t="str" cm="1">
        <f t="array" ref="AS49">IFERROR(IF(principal[[#This Row],[tecnologia]]="BAU","",_xlfn.XLOOKUP(1,($B$18:$B$56=principal[[#This Row],[tecnologia]])*($C$18:$C$56=principal[[#This Row],[unidade]]),$E$18:$E$56,0,0)),"")</f>
        <v/>
      </c>
      <c r="AT49" s="5"/>
      <c r="AU49" s="47">
        <v>49</v>
      </c>
      <c r="AV49" s="3">
        <f t="shared" si="28"/>
        <v>0</v>
      </c>
      <c r="AW49" s="3">
        <f t="shared" si="28"/>
        <v>0</v>
      </c>
      <c r="AX49" s="3">
        <f t="shared" si="28"/>
        <v>0</v>
      </c>
      <c r="AY49" s="3">
        <f t="shared" si="28"/>
        <v>0</v>
      </c>
      <c r="AZ49" s="3">
        <f t="shared" si="28"/>
        <v>0</v>
      </c>
      <c r="BA49" s="3">
        <f t="shared" si="28"/>
        <v>0</v>
      </c>
      <c r="BB49" s="3">
        <f t="shared" si="28"/>
        <v>0</v>
      </c>
      <c r="BC49" s="3">
        <f t="shared" si="28"/>
        <v>0</v>
      </c>
      <c r="BD49" s="3">
        <f t="shared" si="28"/>
        <v>0</v>
      </c>
      <c r="BE49" s="3">
        <f t="shared" si="28"/>
        <v>0</v>
      </c>
      <c r="BF49" s="3">
        <f t="shared" si="29"/>
        <v>0</v>
      </c>
      <c r="BG49" s="3">
        <f t="shared" si="29"/>
        <v>0</v>
      </c>
      <c r="BH49" s="3">
        <f t="shared" si="29"/>
        <v>0</v>
      </c>
      <c r="BI49" s="3">
        <f t="shared" si="29"/>
        <v>0</v>
      </c>
      <c r="BJ49" s="3">
        <f t="shared" si="29"/>
        <v>0</v>
      </c>
      <c r="BK49" s="3">
        <f t="shared" si="29"/>
        <v>0</v>
      </c>
      <c r="BL49" s="3">
        <f t="shared" si="29"/>
        <v>0</v>
      </c>
      <c r="BM49" s="3">
        <f t="shared" si="29"/>
        <v>0</v>
      </c>
      <c r="BN49" s="3">
        <f t="shared" si="29"/>
        <v>0</v>
      </c>
      <c r="BO49" s="3">
        <f t="shared" si="29"/>
        <v>0</v>
      </c>
      <c r="BP49" s="3">
        <f t="shared" si="30"/>
        <v>0</v>
      </c>
      <c r="BQ49" s="3">
        <f t="shared" si="30"/>
        <v>0</v>
      </c>
      <c r="BR49" s="3">
        <f t="shared" si="30"/>
        <v>0</v>
      </c>
      <c r="BS49" s="3">
        <f t="shared" si="30"/>
        <v>0</v>
      </c>
      <c r="BT49" s="3">
        <f t="shared" si="30"/>
        <v>0</v>
      </c>
      <c r="BU49" s="3">
        <f t="shared" si="30"/>
        <v>0</v>
      </c>
      <c r="BV49" s="3">
        <f t="shared" si="30"/>
        <v>0</v>
      </c>
      <c r="BW49" s="3">
        <f t="shared" si="30"/>
        <v>0</v>
      </c>
      <c r="BX49" s="3">
        <f t="shared" si="30"/>
        <v>0</v>
      </c>
      <c r="BY49" s="3">
        <f t="shared" si="30"/>
        <v>0</v>
      </c>
      <c r="BZ49" s="3">
        <f t="shared" si="31"/>
        <v>0</v>
      </c>
      <c r="CA49" s="3">
        <f t="shared" si="31"/>
        <v>0</v>
      </c>
      <c r="CB49" s="3">
        <f t="shared" si="31"/>
        <v>0</v>
      </c>
      <c r="CC49" s="3">
        <f t="shared" si="31"/>
        <v>0</v>
      </c>
      <c r="CD49" s="3">
        <f t="shared" si="31"/>
        <v>0</v>
      </c>
      <c r="CE49" s="3">
        <f t="shared" si="31"/>
        <v>0</v>
      </c>
      <c r="CF49" s="3">
        <f t="shared" si="31"/>
        <v>0</v>
      </c>
      <c r="CG49" s="3">
        <f t="shared" si="31"/>
        <v>0</v>
      </c>
      <c r="CH49" s="3">
        <f t="shared" si="31"/>
        <v>0</v>
      </c>
      <c r="CI49" s="3">
        <f t="shared" si="31"/>
        <v>0</v>
      </c>
      <c r="CJ49" s="3">
        <f t="shared" si="32"/>
        <v>0</v>
      </c>
      <c r="CK49" s="3">
        <f t="shared" si="32"/>
        <v>0</v>
      </c>
      <c r="CL49" s="3">
        <f t="shared" si="32"/>
        <v>0</v>
      </c>
      <c r="CM49" s="3">
        <f t="shared" si="32"/>
        <v>0</v>
      </c>
      <c r="CN49" s="3">
        <f t="shared" si="32"/>
        <v>0</v>
      </c>
      <c r="CO49" s="3">
        <f t="shared" si="32"/>
        <v>0</v>
      </c>
      <c r="CP49" s="3">
        <f t="shared" si="32"/>
        <v>1</v>
      </c>
      <c r="CQ49" s="3">
        <f t="shared" si="32"/>
        <v>0</v>
      </c>
      <c r="CR49" s="3">
        <f t="shared" si="32"/>
        <v>0</v>
      </c>
      <c r="CS49" s="3">
        <f t="shared" si="32"/>
        <v>0</v>
      </c>
      <c r="CT49" s="3">
        <f t="shared" si="33"/>
        <v>0</v>
      </c>
      <c r="CU49" s="3">
        <f t="shared" si="33"/>
        <v>0</v>
      </c>
      <c r="CV49" s="3">
        <f t="shared" si="33"/>
        <v>0</v>
      </c>
      <c r="CW49" s="3">
        <f t="shared" si="33"/>
        <v>0</v>
      </c>
      <c r="CX49" s="3">
        <f t="shared" si="33"/>
        <v>0</v>
      </c>
      <c r="CY49" s="3">
        <f t="shared" si="33"/>
        <v>0</v>
      </c>
      <c r="CZ49" s="3">
        <f t="shared" si="33"/>
        <v>0</v>
      </c>
      <c r="DA49" s="3">
        <f t="shared" si="33"/>
        <v>0</v>
      </c>
      <c r="DB49" s="3">
        <f t="shared" si="33"/>
        <v>0</v>
      </c>
      <c r="DC49" s="3">
        <f t="shared" si="33"/>
        <v>0</v>
      </c>
      <c r="DD49" s="3">
        <f t="shared" si="34"/>
        <v>0</v>
      </c>
      <c r="DE49" s="3">
        <f t="shared" si="34"/>
        <v>0</v>
      </c>
      <c r="DF49" s="3">
        <f t="shared" si="34"/>
        <v>0</v>
      </c>
      <c r="DG49" s="3">
        <f t="shared" si="34"/>
        <v>0</v>
      </c>
      <c r="DH49" s="3">
        <f t="shared" si="34"/>
        <v>0</v>
      </c>
      <c r="DI49" s="3">
        <f t="shared" si="34"/>
        <v>0</v>
      </c>
      <c r="DJ49" s="3">
        <f t="shared" si="34"/>
        <v>0</v>
      </c>
      <c r="DK49" s="3">
        <f t="shared" si="34"/>
        <v>0</v>
      </c>
      <c r="DL49" s="3">
        <f t="shared" si="34"/>
        <v>0</v>
      </c>
      <c r="DM49" s="3">
        <f t="shared" si="34"/>
        <v>0</v>
      </c>
    </row>
    <row r="50" spans="2:117" x14ac:dyDescent="0.35">
      <c r="B50" s="58"/>
      <c r="C50" s="58"/>
      <c r="D50" s="59"/>
      <c r="E50" s="60"/>
      <c r="I50" s="20" t="s">
        <v>9</v>
      </c>
      <c r="J50" s="20" t="s">
        <v>13</v>
      </c>
      <c r="K50" s="20" t="s">
        <v>120</v>
      </c>
      <c r="L50" s="20">
        <v>6</v>
      </c>
      <c r="M50" s="20" t="s">
        <v>9</v>
      </c>
      <c r="N50" s="5">
        <f>SUMIFS(balanco_massas[massa],balanco_massas[macroprocesso],principal[[#This Row],[macroprocesso]],balanco_massas[produto],principal[[#This Row],[proto]])</f>
        <v>3102.0970000000002</v>
      </c>
      <c r="O50" s="22" t="s">
        <v>87</v>
      </c>
      <c r="P50" s="22" t="s">
        <v>147</v>
      </c>
      <c r="Q50" s="23" t="s">
        <v>14</v>
      </c>
      <c r="R50" s="24">
        <v>0</v>
      </c>
      <c r="S50" s="33">
        <v>1</v>
      </c>
      <c r="T50" s="34">
        <f>principal[[#This Row],[dec_perc]]*principal[[#This Row],[consumo_especifico]]</f>
        <v>0</v>
      </c>
      <c r="U50" s="20" t="s">
        <v>15</v>
      </c>
      <c r="V50" s="20">
        <v>1</v>
      </c>
      <c r="W50" s="20"/>
      <c r="X50" s="20"/>
      <c r="Y50" s="20"/>
      <c r="Z50" s="20"/>
      <c r="AA50" s="20"/>
      <c r="AB50" s="20"/>
      <c r="AC50" s="35" cm="1">
        <f t="array" aca="1" ref="AC50" ca="1">SUMPRODUCT(OFFSET(AV50,0,0,1,ROWS(principal[dec_perc])),TRANSPOSE(principal[dec_perc]))</f>
        <v>1</v>
      </c>
      <c r="AD50" s="45">
        <f>principal[[#This Row],[fe_escopo_1]]+principal[[#This Row],[fe_escopo_2]]+principal[[#This Row],[fe_escopo_3]]</f>
        <v>67.78</v>
      </c>
      <c r="AE50" s="6" cm="1">
        <f t="array" ref="AE50">_xlfn.XLOOKUP(1,(principal[[#This Row],[consumivel]]=fator_emissao[consumivel])*(fator_emissao[escopo]="SCOPE 1"),fator_emissao[fator_emissao],0,0)</f>
        <v>0</v>
      </c>
      <c r="AF50" s="6" cm="1">
        <f t="array" ref="AF50">_xlfn.XLOOKUP(1,(principal[[#This Row],[consumivel]]=fator_emissao[consumivel])*(fator_emissao[escopo]="SCOPE 2"),fator_emissao[fator_emissao],0,0)</f>
        <v>0</v>
      </c>
      <c r="AG50" s="6" cm="1">
        <f t="array" ref="AG50">_xlfn.XLOOKUP(1,(principal[[#This Row],[consumivel]]=fator_emissao[consumivel])*(fator_emissao[escopo]="SCOPE 3"),fator_emissao[fator_emissao],0,0)</f>
        <v>67.78</v>
      </c>
      <c r="AH50" s="5">
        <f>principal[[#This Row],[massa_kt]]*principal[[#This Row],[consumo_especifico]]*principal[[#This Row],[fe_escopo_1]]*principal[[#This Row],[dec_perc]]</f>
        <v>0</v>
      </c>
      <c r="AI50" s="5">
        <f>principal[[#This Row],[massa_kt]]*principal[[#This Row],[consumo_especifico]]*principal[[#This Row],[fe_escopo_2]]*principal[[#This Row],[dec_perc]]</f>
        <v>0</v>
      </c>
      <c r="AJ50" s="5">
        <f>principal[[#This Row],[massa_kt]]*principal[[#This Row],[consumo_especifico]]*principal[[#This Row],[fe_escopo_3]]*principal[[#This Row],[dec_perc]]</f>
        <v>0</v>
      </c>
      <c r="AK50" s="12">
        <f>principal[[#This Row],[ESCOPO 1]]+principal[[#This Row],[ESCOPO 2]]+principal[[#This Row],[ESCOPO 3]]</f>
        <v>0</v>
      </c>
      <c r="AL50" s="18">
        <f>1%*principal[[#This Row],[massa_kt]]*principal[[#This Row],[consumo_especifico]]*principal[[#This Row],[fe_escopo_1]]</f>
        <v>0</v>
      </c>
      <c r="AM50" s="18">
        <f>1%*principal[[#This Row],[massa_kt]]*principal[[#This Row],[consumo_especifico]]*principal[[#This Row],[fe_escopo_2]]</f>
        <v>0</v>
      </c>
      <c r="AN50" s="18">
        <f>1%*principal[[#This Row],[massa_kt]]*principal[[#This Row],[consumo_especifico]]*principal[[#This Row],[fe_escopo_3]]</f>
        <v>0</v>
      </c>
      <c r="AO50" s="18">
        <f>principal[[#This Row],[sens_esc_3]]+principal[[#This Row],[sens_esc_2]]+principal[[#This Row],[sens_esc_1]]</f>
        <v>0</v>
      </c>
      <c r="AP50" s="5"/>
      <c r="AQ50" s="50">
        <f>IF(principal[[#This Row],[BAU]]=1,1,"")</f>
        <v>1</v>
      </c>
      <c r="AR50" s="50" t="str" cm="1">
        <f t="array" ref="AR50">IFERROR(IF(principal[[#This Row],[tecnologia]]="BAU","",_xlfn.XLOOKUP(1,($B$18:$B$56=principal[[#This Row],[tecnologia]])*($C$18:$C$56=principal[[#This Row],[unidade]]),$D$18:$D$56,0,0)),"")</f>
        <v/>
      </c>
      <c r="AS50" s="50" t="str" cm="1">
        <f t="array" ref="AS50">IFERROR(IF(principal[[#This Row],[tecnologia]]="BAU","",_xlfn.XLOOKUP(1,($B$18:$B$56=principal[[#This Row],[tecnologia]])*($C$18:$C$56=principal[[#This Row],[unidade]]),$E$18:$E$56,0,0)),"")</f>
        <v/>
      </c>
      <c r="AT50" s="5"/>
      <c r="AU50" s="46">
        <v>50</v>
      </c>
      <c r="AV50" s="3">
        <f t="shared" si="28"/>
        <v>0</v>
      </c>
      <c r="AW50" s="3">
        <f t="shared" si="28"/>
        <v>0</v>
      </c>
      <c r="AX50" s="3">
        <f t="shared" si="28"/>
        <v>0</v>
      </c>
      <c r="AY50" s="3">
        <f t="shared" si="28"/>
        <v>0</v>
      </c>
      <c r="AZ50" s="3">
        <f t="shared" si="28"/>
        <v>0</v>
      </c>
      <c r="BA50" s="3">
        <f t="shared" si="28"/>
        <v>0</v>
      </c>
      <c r="BB50" s="3">
        <f t="shared" si="28"/>
        <v>0</v>
      </c>
      <c r="BC50" s="3">
        <f t="shared" si="28"/>
        <v>0</v>
      </c>
      <c r="BD50" s="3">
        <f t="shared" si="28"/>
        <v>0</v>
      </c>
      <c r="BE50" s="3">
        <f t="shared" si="28"/>
        <v>0</v>
      </c>
      <c r="BF50" s="3">
        <f t="shared" si="29"/>
        <v>0</v>
      </c>
      <c r="BG50" s="3">
        <f t="shared" si="29"/>
        <v>0</v>
      </c>
      <c r="BH50" s="3">
        <f t="shared" si="29"/>
        <v>0</v>
      </c>
      <c r="BI50" s="3">
        <f t="shared" si="29"/>
        <v>0</v>
      </c>
      <c r="BJ50" s="3">
        <f t="shared" si="29"/>
        <v>0</v>
      </c>
      <c r="BK50" s="3">
        <f t="shared" si="29"/>
        <v>0</v>
      </c>
      <c r="BL50" s="3">
        <f t="shared" si="29"/>
        <v>0</v>
      </c>
      <c r="BM50" s="3">
        <f t="shared" si="29"/>
        <v>0</v>
      </c>
      <c r="BN50" s="3">
        <f t="shared" si="29"/>
        <v>0</v>
      </c>
      <c r="BO50" s="3">
        <f t="shared" si="29"/>
        <v>0</v>
      </c>
      <c r="BP50" s="3">
        <f t="shared" si="30"/>
        <v>0</v>
      </c>
      <c r="BQ50" s="3">
        <f t="shared" si="30"/>
        <v>0</v>
      </c>
      <c r="BR50" s="3">
        <f t="shared" si="30"/>
        <v>0</v>
      </c>
      <c r="BS50" s="3">
        <f t="shared" si="30"/>
        <v>0</v>
      </c>
      <c r="BT50" s="3">
        <f t="shared" si="30"/>
        <v>0</v>
      </c>
      <c r="BU50" s="3">
        <f t="shared" si="30"/>
        <v>0</v>
      </c>
      <c r="BV50" s="3">
        <f t="shared" si="30"/>
        <v>0</v>
      </c>
      <c r="BW50" s="3">
        <f t="shared" si="30"/>
        <v>0</v>
      </c>
      <c r="BX50" s="3">
        <f t="shared" si="30"/>
        <v>0</v>
      </c>
      <c r="BY50" s="3">
        <f t="shared" si="30"/>
        <v>0</v>
      </c>
      <c r="BZ50" s="3">
        <f t="shared" si="31"/>
        <v>0</v>
      </c>
      <c r="CA50" s="3">
        <f t="shared" si="31"/>
        <v>0</v>
      </c>
      <c r="CB50" s="3">
        <f t="shared" si="31"/>
        <v>0</v>
      </c>
      <c r="CC50" s="3">
        <f t="shared" si="31"/>
        <v>0</v>
      </c>
      <c r="CD50" s="3">
        <f t="shared" si="31"/>
        <v>0</v>
      </c>
      <c r="CE50" s="3">
        <f t="shared" si="31"/>
        <v>0</v>
      </c>
      <c r="CF50" s="3">
        <f t="shared" si="31"/>
        <v>0</v>
      </c>
      <c r="CG50" s="3">
        <f t="shared" si="31"/>
        <v>0</v>
      </c>
      <c r="CH50" s="3">
        <f t="shared" si="31"/>
        <v>0</v>
      </c>
      <c r="CI50" s="3">
        <f t="shared" si="31"/>
        <v>0</v>
      </c>
      <c r="CJ50" s="3">
        <f t="shared" si="32"/>
        <v>0</v>
      </c>
      <c r="CK50" s="3">
        <f t="shared" si="32"/>
        <v>0</v>
      </c>
      <c r="CL50" s="3">
        <f t="shared" si="32"/>
        <v>0</v>
      </c>
      <c r="CM50" s="3">
        <f t="shared" si="32"/>
        <v>0</v>
      </c>
      <c r="CN50" s="3">
        <f t="shared" si="32"/>
        <v>0</v>
      </c>
      <c r="CO50" s="3">
        <f t="shared" si="32"/>
        <v>0</v>
      </c>
      <c r="CP50" s="3">
        <f t="shared" si="32"/>
        <v>0</v>
      </c>
      <c r="CQ50" s="3">
        <f t="shared" si="32"/>
        <v>1</v>
      </c>
      <c r="CR50" s="3">
        <f t="shared" si="32"/>
        <v>0</v>
      </c>
      <c r="CS50" s="3">
        <f t="shared" si="32"/>
        <v>0</v>
      </c>
      <c r="CT50" s="3">
        <f t="shared" si="33"/>
        <v>0</v>
      </c>
      <c r="CU50" s="3">
        <f t="shared" si="33"/>
        <v>0</v>
      </c>
      <c r="CV50" s="3">
        <f t="shared" si="33"/>
        <v>0</v>
      </c>
      <c r="CW50" s="3">
        <f t="shared" si="33"/>
        <v>0</v>
      </c>
      <c r="CX50" s="3">
        <f t="shared" si="33"/>
        <v>0</v>
      </c>
      <c r="CY50" s="3">
        <f t="shared" si="33"/>
        <v>0</v>
      </c>
      <c r="CZ50" s="3">
        <f t="shared" si="33"/>
        <v>0</v>
      </c>
      <c r="DA50" s="3">
        <f t="shared" si="33"/>
        <v>0</v>
      </c>
      <c r="DB50" s="3">
        <f t="shared" si="33"/>
        <v>0</v>
      </c>
      <c r="DC50" s="3">
        <f t="shared" si="33"/>
        <v>0</v>
      </c>
      <c r="DD50" s="3">
        <f t="shared" si="34"/>
        <v>0</v>
      </c>
      <c r="DE50" s="3">
        <f t="shared" si="34"/>
        <v>0</v>
      </c>
      <c r="DF50" s="3">
        <f t="shared" si="34"/>
        <v>0</v>
      </c>
      <c r="DG50" s="3">
        <f t="shared" si="34"/>
        <v>0</v>
      </c>
      <c r="DH50" s="3">
        <f t="shared" si="34"/>
        <v>0</v>
      </c>
      <c r="DI50" s="3">
        <f t="shared" si="34"/>
        <v>0</v>
      </c>
      <c r="DJ50" s="3">
        <f t="shared" si="34"/>
        <v>0</v>
      </c>
      <c r="DK50" s="3">
        <f t="shared" si="34"/>
        <v>0</v>
      </c>
      <c r="DL50" s="3">
        <f t="shared" si="34"/>
        <v>0</v>
      </c>
      <c r="DM50" s="3">
        <f t="shared" si="34"/>
        <v>0</v>
      </c>
    </row>
    <row r="51" spans="2:117" x14ac:dyDescent="0.35">
      <c r="B51" s="58"/>
      <c r="C51" s="58"/>
      <c r="D51" s="59"/>
      <c r="E51" s="60"/>
      <c r="I51" s="20" t="s">
        <v>9</v>
      </c>
      <c r="J51" s="20" t="s">
        <v>13</v>
      </c>
      <c r="K51" s="20" t="s">
        <v>120</v>
      </c>
      <c r="L51" s="20">
        <v>6</v>
      </c>
      <c r="M51" s="20" t="s">
        <v>9</v>
      </c>
      <c r="N51" s="5">
        <f>SUMIFS(balanco_massas[massa],balanco_massas[macroprocesso],principal[[#This Row],[macroprocesso]],balanco_massas[produto],principal[[#This Row],[proto]])</f>
        <v>3102.0970000000002</v>
      </c>
      <c r="O51" s="22" t="s">
        <v>87</v>
      </c>
      <c r="P51" s="22" t="s">
        <v>156</v>
      </c>
      <c r="Q51" s="23" t="s">
        <v>25</v>
      </c>
      <c r="R51" s="24">
        <v>0</v>
      </c>
      <c r="S51" s="33">
        <v>1</v>
      </c>
      <c r="T51" s="34">
        <f>principal[[#This Row],[dec_perc]]*principal[[#This Row],[consumo_especifico]]</f>
        <v>0</v>
      </c>
      <c r="U51" s="20" t="s">
        <v>20</v>
      </c>
      <c r="V51" s="20">
        <v>1</v>
      </c>
      <c r="W51" s="20"/>
      <c r="X51" s="20"/>
      <c r="Y51" s="20"/>
      <c r="Z51" s="20"/>
      <c r="AA51" s="20"/>
      <c r="AB51" s="20"/>
      <c r="AC51" s="35" cm="1">
        <f t="array" aca="1" ref="AC51" ca="1">SUMPRODUCT(OFFSET(AV51,0,0,1,ROWS(principal[dec_perc])),TRANSPOSE(principal[dec_perc]))</f>
        <v>1</v>
      </c>
      <c r="AD51" s="45">
        <f>principal[[#This Row],[fe_escopo_1]]+principal[[#This Row],[fe_escopo_2]]+principal[[#This Row],[fe_escopo_3]]</f>
        <v>3.1482268375000002</v>
      </c>
      <c r="AE51" s="6" cm="1">
        <f t="array" ref="AE51">_xlfn.XLOOKUP(1,(principal[[#This Row],[consumivel]]=fator_emissao[consumivel])*(fator_emissao[escopo]="SCOPE 1"),fator_emissao[fator_emissao],0,0)</f>
        <v>2.38068707</v>
      </c>
      <c r="AF51" s="6" cm="1">
        <f t="array" ref="AF51">_xlfn.XLOOKUP(1,(principal[[#This Row],[consumivel]]=fator_emissao[consumivel])*(fator_emissao[escopo]="SCOPE 2"),fator_emissao[fator_emissao],0,0)</f>
        <v>0</v>
      </c>
      <c r="AG51" s="6" cm="1">
        <f t="array" ref="AG51">_xlfn.XLOOKUP(1,(principal[[#This Row],[consumivel]]=fator_emissao[consumivel])*(fator_emissao[escopo]="SCOPE 3"),fator_emissao[fator_emissao],0,0)</f>
        <v>0.76753976749999997</v>
      </c>
      <c r="AH51" s="5">
        <f>principal[[#This Row],[massa_kt]]*principal[[#This Row],[consumo_especifico]]*principal[[#This Row],[fe_escopo_1]]*principal[[#This Row],[dec_perc]]</f>
        <v>0</v>
      </c>
      <c r="AI51" s="5">
        <f>principal[[#This Row],[massa_kt]]*principal[[#This Row],[consumo_especifico]]*principal[[#This Row],[fe_escopo_2]]*principal[[#This Row],[dec_perc]]</f>
        <v>0</v>
      </c>
      <c r="AJ51" s="5">
        <f>principal[[#This Row],[massa_kt]]*principal[[#This Row],[consumo_especifico]]*principal[[#This Row],[fe_escopo_3]]*principal[[#This Row],[dec_perc]]</f>
        <v>0</v>
      </c>
      <c r="AK51" s="12">
        <f>principal[[#This Row],[ESCOPO 1]]+principal[[#This Row],[ESCOPO 2]]+principal[[#This Row],[ESCOPO 3]]</f>
        <v>0</v>
      </c>
      <c r="AL51" s="18">
        <f>1%*principal[[#This Row],[massa_kt]]*principal[[#This Row],[consumo_especifico]]*principal[[#This Row],[fe_escopo_1]]</f>
        <v>0</v>
      </c>
      <c r="AM51" s="18">
        <f>1%*principal[[#This Row],[massa_kt]]*principal[[#This Row],[consumo_especifico]]*principal[[#This Row],[fe_escopo_2]]</f>
        <v>0</v>
      </c>
      <c r="AN51" s="18">
        <f>1%*principal[[#This Row],[massa_kt]]*principal[[#This Row],[consumo_especifico]]*principal[[#This Row],[fe_escopo_3]]</f>
        <v>0</v>
      </c>
      <c r="AO51" s="18">
        <f>principal[[#This Row],[sens_esc_3]]+principal[[#This Row],[sens_esc_2]]+principal[[#This Row],[sens_esc_1]]</f>
        <v>0</v>
      </c>
      <c r="AP51" s="5"/>
      <c r="AQ51" s="50">
        <f>IF(principal[[#This Row],[BAU]]=1,1,"")</f>
        <v>1</v>
      </c>
      <c r="AR51" s="50" t="str" cm="1">
        <f t="array" ref="AR51">IFERROR(IF(principal[[#This Row],[tecnologia]]="BAU","",_xlfn.XLOOKUP(1,($B$18:$B$56=principal[[#This Row],[tecnologia]])*($C$18:$C$56=principal[[#This Row],[unidade]]),$D$18:$D$56,0,0)),"")</f>
        <v/>
      </c>
      <c r="AS51" s="50" t="str" cm="1">
        <f t="array" ref="AS51">IFERROR(IF(principal[[#This Row],[tecnologia]]="BAU","",_xlfn.XLOOKUP(1,($B$18:$B$56=principal[[#This Row],[tecnologia]])*($C$18:$C$56=principal[[#This Row],[unidade]]),$E$18:$E$56,0,0)),"")</f>
        <v/>
      </c>
      <c r="AT51" s="5"/>
      <c r="AU51" s="46">
        <v>51</v>
      </c>
      <c r="AV51" s="3">
        <f t="shared" si="28"/>
        <v>0</v>
      </c>
      <c r="AW51" s="3">
        <f t="shared" si="28"/>
        <v>0</v>
      </c>
      <c r="AX51" s="3">
        <f t="shared" si="28"/>
        <v>0</v>
      </c>
      <c r="AY51" s="3">
        <f t="shared" si="28"/>
        <v>0</v>
      </c>
      <c r="AZ51" s="3">
        <f t="shared" si="28"/>
        <v>0</v>
      </c>
      <c r="BA51" s="3">
        <f t="shared" si="28"/>
        <v>0</v>
      </c>
      <c r="BB51" s="3">
        <f t="shared" si="28"/>
        <v>0</v>
      </c>
      <c r="BC51" s="3">
        <f t="shared" si="28"/>
        <v>0</v>
      </c>
      <c r="BD51" s="3">
        <f t="shared" si="28"/>
        <v>0</v>
      </c>
      <c r="BE51" s="3">
        <f t="shared" si="28"/>
        <v>0</v>
      </c>
      <c r="BF51" s="3">
        <f t="shared" si="29"/>
        <v>0</v>
      </c>
      <c r="BG51" s="3">
        <f t="shared" si="29"/>
        <v>0</v>
      </c>
      <c r="BH51" s="3">
        <f t="shared" si="29"/>
        <v>0</v>
      </c>
      <c r="BI51" s="3">
        <f t="shared" si="29"/>
        <v>0</v>
      </c>
      <c r="BJ51" s="3">
        <f t="shared" si="29"/>
        <v>0</v>
      </c>
      <c r="BK51" s="3">
        <f t="shared" si="29"/>
        <v>0</v>
      </c>
      <c r="BL51" s="3">
        <f t="shared" si="29"/>
        <v>0</v>
      </c>
      <c r="BM51" s="3">
        <f t="shared" si="29"/>
        <v>0</v>
      </c>
      <c r="BN51" s="3">
        <f t="shared" si="29"/>
        <v>0</v>
      </c>
      <c r="BO51" s="3">
        <f t="shared" si="29"/>
        <v>0</v>
      </c>
      <c r="BP51" s="3">
        <f t="shared" si="30"/>
        <v>0</v>
      </c>
      <c r="BQ51" s="3">
        <f t="shared" si="30"/>
        <v>0</v>
      </c>
      <c r="BR51" s="3">
        <f t="shared" si="30"/>
        <v>0</v>
      </c>
      <c r="BS51" s="3">
        <f t="shared" si="30"/>
        <v>0</v>
      </c>
      <c r="BT51" s="3">
        <f t="shared" si="30"/>
        <v>0</v>
      </c>
      <c r="BU51" s="3">
        <f t="shared" si="30"/>
        <v>0</v>
      </c>
      <c r="BV51" s="3">
        <f t="shared" si="30"/>
        <v>0</v>
      </c>
      <c r="BW51" s="3">
        <f t="shared" si="30"/>
        <v>0</v>
      </c>
      <c r="BX51" s="3">
        <f t="shared" si="30"/>
        <v>0</v>
      </c>
      <c r="BY51" s="3">
        <f t="shared" si="30"/>
        <v>0</v>
      </c>
      <c r="BZ51" s="3">
        <f t="shared" si="31"/>
        <v>0</v>
      </c>
      <c r="CA51" s="3">
        <f t="shared" si="31"/>
        <v>0</v>
      </c>
      <c r="CB51" s="3">
        <f t="shared" si="31"/>
        <v>0</v>
      </c>
      <c r="CC51" s="3">
        <f t="shared" si="31"/>
        <v>0</v>
      </c>
      <c r="CD51" s="3">
        <f t="shared" si="31"/>
        <v>0</v>
      </c>
      <c r="CE51" s="3">
        <f t="shared" si="31"/>
        <v>0</v>
      </c>
      <c r="CF51" s="3">
        <f t="shared" si="31"/>
        <v>0</v>
      </c>
      <c r="CG51" s="3">
        <f t="shared" si="31"/>
        <v>0</v>
      </c>
      <c r="CH51" s="3">
        <f t="shared" si="31"/>
        <v>0</v>
      </c>
      <c r="CI51" s="3">
        <f t="shared" si="31"/>
        <v>0</v>
      </c>
      <c r="CJ51" s="3">
        <f t="shared" si="32"/>
        <v>0</v>
      </c>
      <c r="CK51" s="3">
        <f t="shared" si="32"/>
        <v>0</v>
      </c>
      <c r="CL51" s="3">
        <f t="shared" si="32"/>
        <v>0</v>
      </c>
      <c r="CM51" s="3">
        <f t="shared" si="32"/>
        <v>0</v>
      </c>
      <c r="CN51" s="3">
        <f t="shared" si="32"/>
        <v>0</v>
      </c>
      <c r="CO51" s="3">
        <f t="shared" si="32"/>
        <v>0</v>
      </c>
      <c r="CP51" s="3">
        <f t="shared" si="32"/>
        <v>0</v>
      </c>
      <c r="CQ51" s="3">
        <f t="shared" si="32"/>
        <v>0</v>
      </c>
      <c r="CR51" s="3">
        <f t="shared" si="32"/>
        <v>1</v>
      </c>
      <c r="CS51" s="3">
        <f t="shared" si="32"/>
        <v>0</v>
      </c>
      <c r="CT51" s="3">
        <f t="shared" si="33"/>
        <v>0</v>
      </c>
      <c r="CU51" s="3">
        <f t="shared" si="33"/>
        <v>0</v>
      </c>
      <c r="CV51" s="3">
        <f t="shared" si="33"/>
        <v>0</v>
      </c>
      <c r="CW51" s="3">
        <f t="shared" si="33"/>
        <v>0</v>
      </c>
      <c r="CX51" s="3">
        <f t="shared" si="33"/>
        <v>0</v>
      </c>
      <c r="CY51" s="3">
        <f t="shared" si="33"/>
        <v>0</v>
      </c>
      <c r="CZ51" s="3">
        <f t="shared" si="33"/>
        <v>0</v>
      </c>
      <c r="DA51" s="3">
        <f t="shared" si="33"/>
        <v>0</v>
      </c>
      <c r="DB51" s="3">
        <f t="shared" si="33"/>
        <v>0</v>
      </c>
      <c r="DC51" s="3">
        <f t="shared" si="33"/>
        <v>0</v>
      </c>
      <c r="DD51" s="3">
        <f t="shared" si="34"/>
        <v>0</v>
      </c>
      <c r="DE51" s="3">
        <f t="shared" si="34"/>
        <v>0</v>
      </c>
      <c r="DF51" s="3">
        <f t="shared" si="34"/>
        <v>0</v>
      </c>
      <c r="DG51" s="3">
        <f t="shared" si="34"/>
        <v>0</v>
      </c>
      <c r="DH51" s="3">
        <f t="shared" si="34"/>
        <v>0</v>
      </c>
      <c r="DI51" s="3">
        <f t="shared" si="34"/>
        <v>0</v>
      </c>
      <c r="DJ51" s="3">
        <f t="shared" si="34"/>
        <v>0</v>
      </c>
      <c r="DK51" s="3">
        <f t="shared" si="34"/>
        <v>0</v>
      </c>
      <c r="DL51" s="3">
        <f t="shared" si="34"/>
        <v>0</v>
      </c>
      <c r="DM51" s="3">
        <f t="shared" si="34"/>
        <v>0</v>
      </c>
    </row>
    <row r="52" spans="2:117" x14ac:dyDescent="0.35">
      <c r="B52" s="58"/>
      <c r="C52" s="58"/>
      <c r="D52" s="59"/>
      <c r="E52" s="60"/>
      <c r="I52" s="20" t="s">
        <v>9</v>
      </c>
      <c r="J52" s="20" t="s">
        <v>12</v>
      </c>
      <c r="K52" s="20" t="s">
        <v>125</v>
      </c>
      <c r="L52" s="20">
        <v>7</v>
      </c>
      <c r="M52" s="20" t="s">
        <v>9</v>
      </c>
      <c r="N52" s="5">
        <f>SUMIFS(balanco_massas[massa],balanco_massas[macroprocesso],principal[[#This Row],[macroprocesso]],balanco_massas[produto],principal[[#This Row],[proto]])</f>
        <v>3102.0970000000002</v>
      </c>
      <c r="O52" s="22" t="s">
        <v>87</v>
      </c>
      <c r="P52" s="22" t="s">
        <v>145</v>
      </c>
      <c r="Q52" s="23" t="s">
        <v>19</v>
      </c>
      <c r="R52" s="24">
        <v>0</v>
      </c>
      <c r="S52" s="33">
        <v>1</v>
      </c>
      <c r="T52" s="34">
        <f>principal[[#This Row],[dec_perc]]*principal[[#This Row],[consumo_especifico]]</f>
        <v>0</v>
      </c>
      <c r="U52" s="20" t="s">
        <v>20</v>
      </c>
      <c r="V52" s="20">
        <v>1</v>
      </c>
      <c r="W52" s="20"/>
      <c r="X52" s="20"/>
      <c r="Y52" s="20"/>
      <c r="Z52" s="20"/>
      <c r="AA52" s="20"/>
      <c r="AB52" s="20"/>
      <c r="AC52" s="35" cm="1">
        <f t="array" aca="1" ref="AC52" ca="1">SUMPRODUCT(OFFSET(AV52,0,0,1,ROWS(principal[dec_perc])),TRANSPOSE(principal[dec_perc]))</f>
        <v>1</v>
      </c>
      <c r="AD52" s="45">
        <f>principal[[#This Row],[fe_escopo_1]]+principal[[#This Row],[fe_escopo_2]]+principal[[#This Row],[fe_escopo_3]]</f>
        <v>2.8886516019667829</v>
      </c>
      <c r="AE52" s="6" cm="1">
        <f t="array" ref="AE52">_xlfn.XLOOKUP(1,(principal[[#This Row],[consumivel]]=fator_emissao[consumivel])*(fator_emissao[escopo]="SCOPE 1"),fator_emissao[fator_emissao],0,0)</f>
        <v>2.3500143206334498</v>
      </c>
      <c r="AF52" s="6" cm="1">
        <f t="array" ref="AF52">_xlfn.XLOOKUP(1,(principal[[#This Row],[consumivel]]=fator_emissao[consumivel])*(fator_emissao[escopo]="SCOPE 2"),fator_emissao[fator_emissao],0,0)</f>
        <v>0</v>
      </c>
      <c r="AG52" s="6" cm="1">
        <f t="array" ref="AG52">_xlfn.XLOOKUP(1,(principal[[#This Row],[consumivel]]=fator_emissao[consumivel])*(fator_emissao[escopo]="SCOPE 3"),fator_emissao[fator_emissao],0,0)</f>
        <v>0.538637281333333</v>
      </c>
      <c r="AH52" s="5">
        <f>principal[[#This Row],[massa_kt]]*principal[[#This Row],[consumo_especifico]]*principal[[#This Row],[fe_escopo_1]]*principal[[#This Row],[dec_perc]]</f>
        <v>0</v>
      </c>
      <c r="AI52" s="5">
        <f>principal[[#This Row],[massa_kt]]*principal[[#This Row],[consumo_especifico]]*principal[[#This Row],[fe_escopo_2]]*principal[[#This Row],[dec_perc]]</f>
        <v>0</v>
      </c>
      <c r="AJ52" s="5">
        <f>principal[[#This Row],[massa_kt]]*principal[[#This Row],[consumo_especifico]]*principal[[#This Row],[fe_escopo_3]]*principal[[#This Row],[dec_perc]]</f>
        <v>0</v>
      </c>
      <c r="AK52" s="12">
        <f>principal[[#This Row],[ESCOPO 1]]+principal[[#This Row],[ESCOPO 2]]+principal[[#This Row],[ESCOPO 3]]</f>
        <v>0</v>
      </c>
      <c r="AL52" s="18">
        <f>1%*principal[[#This Row],[massa_kt]]*principal[[#This Row],[consumo_especifico]]*principal[[#This Row],[fe_escopo_1]]</f>
        <v>0</v>
      </c>
      <c r="AM52" s="18">
        <f>1%*principal[[#This Row],[massa_kt]]*principal[[#This Row],[consumo_especifico]]*principal[[#This Row],[fe_escopo_2]]</f>
        <v>0</v>
      </c>
      <c r="AN52" s="18">
        <f>1%*principal[[#This Row],[massa_kt]]*principal[[#This Row],[consumo_especifico]]*principal[[#This Row],[fe_escopo_3]]</f>
        <v>0</v>
      </c>
      <c r="AO52" s="18">
        <f>principal[[#This Row],[sens_esc_3]]+principal[[#This Row],[sens_esc_2]]+principal[[#This Row],[sens_esc_1]]</f>
        <v>0</v>
      </c>
      <c r="AP52" s="5"/>
      <c r="AQ52" s="50">
        <f>IF(principal[[#This Row],[BAU]]=1,1,"")</f>
        <v>1</v>
      </c>
      <c r="AR52" s="50" t="str" cm="1">
        <f t="array" ref="AR52">IFERROR(IF(principal[[#This Row],[tecnologia]]="BAU","",_xlfn.XLOOKUP(1,($B$18:$B$56=principal[[#This Row],[tecnologia]])*($C$18:$C$56=principal[[#This Row],[unidade]]),$D$18:$D$56,0,0)),"")</f>
        <v/>
      </c>
      <c r="AS52" s="50" t="str" cm="1">
        <f t="array" ref="AS52">IFERROR(IF(principal[[#This Row],[tecnologia]]="BAU","",_xlfn.XLOOKUP(1,($B$18:$B$56=principal[[#This Row],[tecnologia]])*($C$18:$C$56=principal[[#This Row],[unidade]]),$E$18:$E$56,0,0)),"")</f>
        <v/>
      </c>
      <c r="AT52" s="5"/>
      <c r="AU52" s="47">
        <v>52</v>
      </c>
      <c r="AV52" s="3">
        <f t="shared" si="28"/>
        <v>0</v>
      </c>
      <c r="AW52" s="3">
        <f t="shared" si="28"/>
        <v>0</v>
      </c>
      <c r="AX52" s="3">
        <f t="shared" si="28"/>
        <v>0</v>
      </c>
      <c r="AY52" s="3">
        <f t="shared" si="28"/>
        <v>0</v>
      </c>
      <c r="AZ52" s="3">
        <f t="shared" si="28"/>
        <v>0</v>
      </c>
      <c r="BA52" s="3">
        <f t="shared" si="28"/>
        <v>0</v>
      </c>
      <c r="BB52" s="3">
        <f t="shared" si="28"/>
        <v>0</v>
      </c>
      <c r="BC52" s="3">
        <f t="shared" si="28"/>
        <v>0</v>
      </c>
      <c r="BD52" s="3">
        <f t="shared" si="28"/>
        <v>0</v>
      </c>
      <c r="BE52" s="3">
        <f t="shared" si="28"/>
        <v>0</v>
      </c>
      <c r="BF52" s="3">
        <f t="shared" si="29"/>
        <v>0</v>
      </c>
      <c r="BG52" s="3">
        <f t="shared" si="29"/>
        <v>0</v>
      </c>
      <c r="BH52" s="3">
        <f t="shared" si="29"/>
        <v>0</v>
      </c>
      <c r="BI52" s="3">
        <f t="shared" si="29"/>
        <v>0</v>
      </c>
      <c r="BJ52" s="3">
        <f t="shared" si="29"/>
        <v>0</v>
      </c>
      <c r="BK52" s="3">
        <f t="shared" si="29"/>
        <v>0</v>
      </c>
      <c r="BL52" s="3">
        <f t="shared" si="29"/>
        <v>0</v>
      </c>
      <c r="BM52" s="3">
        <f t="shared" si="29"/>
        <v>0</v>
      </c>
      <c r="BN52" s="3">
        <f t="shared" si="29"/>
        <v>0</v>
      </c>
      <c r="BO52" s="3">
        <f t="shared" si="29"/>
        <v>0</v>
      </c>
      <c r="BP52" s="3">
        <f t="shared" si="30"/>
        <v>0</v>
      </c>
      <c r="BQ52" s="3">
        <f t="shared" si="30"/>
        <v>0</v>
      </c>
      <c r="BR52" s="3">
        <f t="shared" si="30"/>
        <v>0</v>
      </c>
      <c r="BS52" s="3">
        <f t="shared" si="30"/>
        <v>0</v>
      </c>
      <c r="BT52" s="3">
        <f t="shared" si="30"/>
        <v>0</v>
      </c>
      <c r="BU52" s="3">
        <f t="shared" si="30"/>
        <v>0</v>
      </c>
      <c r="BV52" s="3">
        <f t="shared" si="30"/>
        <v>0</v>
      </c>
      <c r="BW52" s="3">
        <f t="shared" si="30"/>
        <v>0</v>
      </c>
      <c r="BX52" s="3">
        <f t="shared" si="30"/>
        <v>0</v>
      </c>
      <c r="BY52" s="3">
        <f t="shared" si="30"/>
        <v>0</v>
      </c>
      <c r="BZ52" s="3">
        <f t="shared" si="31"/>
        <v>0</v>
      </c>
      <c r="CA52" s="3">
        <f t="shared" si="31"/>
        <v>0</v>
      </c>
      <c r="CB52" s="3">
        <f t="shared" si="31"/>
        <v>0</v>
      </c>
      <c r="CC52" s="3">
        <f t="shared" si="31"/>
        <v>0</v>
      </c>
      <c r="CD52" s="3">
        <f t="shared" si="31"/>
        <v>0</v>
      </c>
      <c r="CE52" s="3">
        <f t="shared" si="31"/>
        <v>0</v>
      </c>
      <c r="CF52" s="3">
        <f t="shared" si="31"/>
        <v>0</v>
      </c>
      <c r="CG52" s="3">
        <f t="shared" si="31"/>
        <v>0</v>
      </c>
      <c r="CH52" s="3">
        <f t="shared" si="31"/>
        <v>0</v>
      </c>
      <c r="CI52" s="3">
        <f t="shared" si="31"/>
        <v>0</v>
      </c>
      <c r="CJ52" s="3">
        <f t="shared" si="32"/>
        <v>0</v>
      </c>
      <c r="CK52" s="3">
        <f t="shared" si="32"/>
        <v>0</v>
      </c>
      <c r="CL52" s="3">
        <f t="shared" si="32"/>
        <v>0</v>
      </c>
      <c r="CM52" s="3">
        <f t="shared" si="32"/>
        <v>0</v>
      </c>
      <c r="CN52" s="3">
        <f t="shared" si="32"/>
        <v>0</v>
      </c>
      <c r="CO52" s="3">
        <f t="shared" si="32"/>
        <v>0</v>
      </c>
      <c r="CP52" s="3">
        <f t="shared" si="32"/>
        <v>0</v>
      </c>
      <c r="CQ52" s="3">
        <f t="shared" si="32"/>
        <v>0</v>
      </c>
      <c r="CR52" s="3">
        <f t="shared" si="32"/>
        <v>0</v>
      </c>
      <c r="CS52" s="3">
        <f t="shared" si="32"/>
        <v>1</v>
      </c>
      <c r="CT52" s="3">
        <f t="shared" si="33"/>
        <v>0</v>
      </c>
      <c r="CU52" s="3">
        <f t="shared" si="33"/>
        <v>0</v>
      </c>
      <c r="CV52" s="3">
        <f t="shared" si="33"/>
        <v>0</v>
      </c>
      <c r="CW52" s="3">
        <f t="shared" si="33"/>
        <v>0</v>
      </c>
      <c r="CX52" s="3">
        <f t="shared" si="33"/>
        <v>0</v>
      </c>
      <c r="CY52" s="3">
        <f t="shared" si="33"/>
        <v>0</v>
      </c>
      <c r="CZ52" s="3">
        <f t="shared" si="33"/>
        <v>0</v>
      </c>
      <c r="DA52" s="3">
        <f t="shared" si="33"/>
        <v>0</v>
      </c>
      <c r="DB52" s="3">
        <f t="shared" si="33"/>
        <v>0</v>
      </c>
      <c r="DC52" s="3">
        <f t="shared" si="33"/>
        <v>0</v>
      </c>
      <c r="DD52" s="3">
        <f t="shared" si="34"/>
        <v>0</v>
      </c>
      <c r="DE52" s="3">
        <f t="shared" si="34"/>
        <v>0</v>
      </c>
      <c r="DF52" s="3">
        <f t="shared" si="34"/>
        <v>0</v>
      </c>
      <c r="DG52" s="3">
        <f t="shared" si="34"/>
        <v>0</v>
      </c>
      <c r="DH52" s="3">
        <f t="shared" si="34"/>
        <v>0</v>
      </c>
      <c r="DI52" s="3">
        <f t="shared" si="34"/>
        <v>0</v>
      </c>
      <c r="DJ52" s="3">
        <f t="shared" si="34"/>
        <v>0</v>
      </c>
      <c r="DK52" s="3">
        <f t="shared" si="34"/>
        <v>0</v>
      </c>
      <c r="DL52" s="3">
        <f t="shared" si="34"/>
        <v>0</v>
      </c>
      <c r="DM52" s="3">
        <f t="shared" si="34"/>
        <v>0</v>
      </c>
    </row>
    <row r="53" spans="2:117" x14ac:dyDescent="0.35">
      <c r="B53" s="58"/>
      <c r="C53" s="58"/>
      <c r="D53" s="59"/>
      <c r="E53" s="60"/>
      <c r="I53" s="20" t="s">
        <v>9</v>
      </c>
      <c r="J53" s="20" t="s">
        <v>12</v>
      </c>
      <c r="K53" s="20" t="s">
        <v>125</v>
      </c>
      <c r="L53" s="20">
        <v>7</v>
      </c>
      <c r="M53" s="20" t="s">
        <v>9</v>
      </c>
      <c r="N53" s="5">
        <f>SUMIFS(balanco_massas[massa],balanco_massas[macroprocesso],principal[[#This Row],[macroprocesso]],balanco_massas[produto],principal[[#This Row],[proto]])</f>
        <v>3102.0970000000002</v>
      </c>
      <c r="O53" s="22" t="s">
        <v>87</v>
      </c>
      <c r="P53" s="22" t="s">
        <v>146</v>
      </c>
      <c r="Q53" s="23" t="s">
        <v>21</v>
      </c>
      <c r="R53" s="24">
        <v>0</v>
      </c>
      <c r="S53" s="33">
        <v>1</v>
      </c>
      <c r="T53" s="34">
        <f>principal[[#This Row],[dec_perc]]*principal[[#This Row],[consumo_especifico]]</f>
        <v>0</v>
      </c>
      <c r="U53" s="20" t="s">
        <v>20</v>
      </c>
      <c r="V53" s="20">
        <v>1</v>
      </c>
      <c r="W53" s="20"/>
      <c r="X53" s="20"/>
      <c r="Y53" s="20"/>
      <c r="Z53" s="20"/>
      <c r="AA53" s="20"/>
      <c r="AB53" s="20"/>
      <c r="AC53" s="35" cm="1">
        <f t="array" aca="1" ref="AC53" ca="1">SUMPRODUCT(OFFSET(AV53,0,0,1,ROWS(principal[dec_perc])),TRANSPOSE(principal[dec_perc]))</f>
        <v>1</v>
      </c>
      <c r="AD53" s="45">
        <f>principal[[#This Row],[fe_escopo_1]]+principal[[#This Row],[fe_escopo_2]]+principal[[#This Row],[fe_escopo_3]]</f>
        <v>2.9950489500875888</v>
      </c>
      <c r="AE53" s="6" cm="1">
        <f t="array" ref="AE53">_xlfn.XLOOKUP(1,(principal[[#This Row],[consumivel]]=fator_emissao[consumivel])*(fator_emissao[escopo]="SCOPE 1"),fator_emissao[fator_emissao],0,0)</f>
        <v>2.38068707</v>
      </c>
      <c r="AF53" s="6" cm="1">
        <f t="array" ref="AF53">_xlfn.XLOOKUP(1,(principal[[#This Row],[consumivel]]=fator_emissao[consumivel])*(fator_emissao[escopo]="SCOPE 2"),fator_emissao[fator_emissao],0,0)</f>
        <v>0</v>
      </c>
      <c r="AG53" s="6" cm="1">
        <f t="array" ref="AG53">_xlfn.XLOOKUP(1,(principal[[#This Row],[consumivel]]=fator_emissao[consumivel])*(fator_emissao[escopo]="SCOPE 3"),fator_emissao[fator_emissao],0,0)</f>
        <v>0.61436188008758896</v>
      </c>
      <c r="AH53" s="5">
        <f>principal[[#This Row],[massa_kt]]*principal[[#This Row],[consumo_especifico]]*principal[[#This Row],[fe_escopo_1]]*principal[[#This Row],[dec_perc]]</f>
        <v>0</v>
      </c>
      <c r="AI53" s="5">
        <f>principal[[#This Row],[massa_kt]]*principal[[#This Row],[consumo_especifico]]*principal[[#This Row],[fe_escopo_2]]*principal[[#This Row],[dec_perc]]</f>
        <v>0</v>
      </c>
      <c r="AJ53" s="5">
        <f>principal[[#This Row],[massa_kt]]*principal[[#This Row],[consumo_especifico]]*principal[[#This Row],[fe_escopo_3]]*principal[[#This Row],[dec_perc]]</f>
        <v>0</v>
      </c>
      <c r="AK53" s="12">
        <f>principal[[#This Row],[ESCOPO 1]]+principal[[#This Row],[ESCOPO 2]]+principal[[#This Row],[ESCOPO 3]]</f>
        <v>0</v>
      </c>
      <c r="AL53" s="18">
        <f>1%*principal[[#This Row],[massa_kt]]*principal[[#This Row],[consumo_especifico]]*principal[[#This Row],[fe_escopo_1]]</f>
        <v>0</v>
      </c>
      <c r="AM53" s="18">
        <f>1%*principal[[#This Row],[massa_kt]]*principal[[#This Row],[consumo_especifico]]*principal[[#This Row],[fe_escopo_2]]</f>
        <v>0</v>
      </c>
      <c r="AN53" s="18">
        <f>1%*principal[[#This Row],[massa_kt]]*principal[[#This Row],[consumo_especifico]]*principal[[#This Row],[fe_escopo_3]]</f>
        <v>0</v>
      </c>
      <c r="AO53" s="18">
        <f>principal[[#This Row],[sens_esc_3]]+principal[[#This Row],[sens_esc_2]]+principal[[#This Row],[sens_esc_1]]</f>
        <v>0</v>
      </c>
      <c r="AP53" s="5"/>
      <c r="AQ53" s="50">
        <f>IF(principal[[#This Row],[BAU]]=1,1,"")</f>
        <v>1</v>
      </c>
      <c r="AR53" s="50" t="str" cm="1">
        <f t="array" ref="AR53">IFERROR(IF(principal[[#This Row],[tecnologia]]="BAU","",_xlfn.XLOOKUP(1,($B$18:$B$56=principal[[#This Row],[tecnologia]])*($C$18:$C$56=principal[[#This Row],[unidade]]),$D$18:$D$56,0,0)),"")</f>
        <v/>
      </c>
      <c r="AS53" s="50" t="str" cm="1">
        <f t="array" ref="AS53">IFERROR(IF(principal[[#This Row],[tecnologia]]="BAU","",_xlfn.XLOOKUP(1,($B$18:$B$56=principal[[#This Row],[tecnologia]])*($C$18:$C$56=principal[[#This Row],[unidade]]),$E$18:$E$56,0,0)),"")</f>
        <v/>
      </c>
      <c r="AT53" s="5"/>
      <c r="AU53" s="47">
        <v>53</v>
      </c>
      <c r="AV53" s="3">
        <f t="shared" ref="AV53:BE66" si="35">IF(OR(AND($AU53=AV$2,$V53=1),AND($W53=1,$W$2&amp;$K53=AV$1),AND($X53=1,$X$2&amp;$K53=AV$1),AND($Y53=1,$Y$2&amp;$K53=AV$1),AND($Z53=1,$Z$2&amp;$K53=AV$1),AND($AA53=1,$AA$2&amp;$K53=AV$1),AND($AB53=1,$AB$2&amp;$K53=AV$1)),1,0)</f>
        <v>0</v>
      </c>
      <c r="AW53" s="3">
        <f t="shared" si="35"/>
        <v>0</v>
      </c>
      <c r="AX53" s="3">
        <f t="shared" si="35"/>
        <v>0</v>
      </c>
      <c r="AY53" s="3">
        <f t="shared" si="35"/>
        <v>0</v>
      </c>
      <c r="AZ53" s="3">
        <f t="shared" si="35"/>
        <v>0</v>
      </c>
      <c r="BA53" s="3">
        <f t="shared" si="35"/>
        <v>0</v>
      </c>
      <c r="BB53" s="3">
        <f t="shared" si="35"/>
        <v>0</v>
      </c>
      <c r="BC53" s="3">
        <f t="shared" si="35"/>
        <v>0</v>
      </c>
      <c r="BD53" s="3">
        <f t="shared" si="35"/>
        <v>0</v>
      </c>
      <c r="BE53" s="3">
        <f t="shared" si="35"/>
        <v>0</v>
      </c>
      <c r="BF53" s="3">
        <f t="shared" ref="BF53:BO66" si="36">IF(OR(AND($AU53=BF$2,$V53=1),AND($W53=1,$W$2&amp;$K53=BF$1),AND($X53=1,$X$2&amp;$K53=BF$1),AND($Y53=1,$Y$2&amp;$K53=BF$1),AND($Z53=1,$Z$2&amp;$K53=BF$1),AND($AA53=1,$AA$2&amp;$K53=BF$1),AND($AB53=1,$AB$2&amp;$K53=BF$1)),1,0)</f>
        <v>0</v>
      </c>
      <c r="BG53" s="3">
        <f t="shared" si="36"/>
        <v>0</v>
      </c>
      <c r="BH53" s="3">
        <f t="shared" si="36"/>
        <v>0</v>
      </c>
      <c r="BI53" s="3">
        <f t="shared" si="36"/>
        <v>0</v>
      </c>
      <c r="BJ53" s="3">
        <f t="shared" si="36"/>
        <v>0</v>
      </c>
      <c r="BK53" s="3">
        <f t="shared" si="36"/>
        <v>0</v>
      </c>
      <c r="BL53" s="3">
        <f t="shared" si="36"/>
        <v>0</v>
      </c>
      <c r="BM53" s="3">
        <f t="shared" si="36"/>
        <v>0</v>
      </c>
      <c r="BN53" s="3">
        <f t="shared" si="36"/>
        <v>0</v>
      </c>
      <c r="BO53" s="3">
        <f t="shared" si="36"/>
        <v>0</v>
      </c>
      <c r="BP53" s="3">
        <f t="shared" ref="BP53:BY66" si="37">IF(OR(AND($AU53=BP$2,$V53=1),AND($W53=1,$W$2&amp;$K53=BP$1),AND($X53=1,$X$2&amp;$K53=BP$1),AND($Y53=1,$Y$2&amp;$K53=BP$1),AND($Z53=1,$Z$2&amp;$K53=BP$1),AND($AA53=1,$AA$2&amp;$K53=BP$1),AND($AB53=1,$AB$2&amp;$K53=BP$1)),1,0)</f>
        <v>0</v>
      </c>
      <c r="BQ53" s="3">
        <f t="shared" si="37"/>
        <v>0</v>
      </c>
      <c r="BR53" s="3">
        <f t="shared" si="37"/>
        <v>0</v>
      </c>
      <c r="BS53" s="3">
        <f t="shared" si="37"/>
        <v>0</v>
      </c>
      <c r="BT53" s="3">
        <f t="shared" si="37"/>
        <v>0</v>
      </c>
      <c r="BU53" s="3">
        <f t="shared" si="37"/>
        <v>0</v>
      </c>
      <c r="BV53" s="3">
        <f t="shared" si="37"/>
        <v>0</v>
      </c>
      <c r="BW53" s="3">
        <f t="shared" si="37"/>
        <v>0</v>
      </c>
      <c r="BX53" s="3">
        <f t="shared" si="37"/>
        <v>0</v>
      </c>
      <c r="BY53" s="3">
        <f t="shared" si="37"/>
        <v>0</v>
      </c>
      <c r="BZ53" s="3">
        <f t="shared" ref="BZ53:CI66" si="38">IF(OR(AND($AU53=BZ$2,$V53=1),AND($W53=1,$W$2&amp;$K53=BZ$1),AND($X53=1,$X$2&amp;$K53=BZ$1),AND($Y53=1,$Y$2&amp;$K53=BZ$1),AND($Z53=1,$Z$2&amp;$K53=BZ$1),AND($AA53=1,$AA$2&amp;$K53=BZ$1),AND($AB53=1,$AB$2&amp;$K53=BZ$1)),1,0)</f>
        <v>0</v>
      </c>
      <c r="CA53" s="3">
        <f t="shared" si="38"/>
        <v>0</v>
      </c>
      <c r="CB53" s="3">
        <f t="shared" si="38"/>
        <v>0</v>
      </c>
      <c r="CC53" s="3">
        <f t="shared" si="38"/>
        <v>0</v>
      </c>
      <c r="CD53" s="3">
        <f t="shared" si="38"/>
        <v>0</v>
      </c>
      <c r="CE53" s="3">
        <f t="shared" si="38"/>
        <v>0</v>
      </c>
      <c r="CF53" s="3">
        <f t="shared" si="38"/>
        <v>0</v>
      </c>
      <c r="CG53" s="3">
        <f t="shared" si="38"/>
        <v>0</v>
      </c>
      <c r="CH53" s="3">
        <f t="shared" si="38"/>
        <v>0</v>
      </c>
      <c r="CI53" s="3">
        <f t="shared" si="38"/>
        <v>0</v>
      </c>
      <c r="CJ53" s="3">
        <f t="shared" ref="CJ53:CS66" si="39">IF(OR(AND($AU53=CJ$2,$V53=1),AND($W53=1,$W$2&amp;$K53=CJ$1),AND($X53=1,$X$2&amp;$K53=CJ$1),AND($Y53=1,$Y$2&amp;$K53=CJ$1),AND($Z53=1,$Z$2&amp;$K53=CJ$1),AND($AA53=1,$AA$2&amp;$K53=CJ$1),AND($AB53=1,$AB$2&amp;$K53=CJ$1)),1,0)</f>
        <v>0</v>
      </c>
      <c r="CK53" s="3">
        <f t="shared" si="39"/>
        <v>0</v>
      </c>
      <c r="CL53" s="3">
        <f t="shared" si="39"/>
        <v>0</v>
      </c>
      <c r="CM53" s="3">
        <f t="shared" si="39"/>
        <v>0</v>
      </c>
      <c r="CN53" s="3">
        <f t="shared" si="39"/>
        <v>0</v>
      </c>
      <c r="CO53" s="3">
        <f t="shared" si="39"/>
        <v>0</v>
      </c>
      <c r="CP53" s="3">
        <f t="shared" si="39"/>
        <v>0</v>
      </c>
      <c r="CQ53" s="3">
        <f t="shared" si="39"/>
        <v>0</v>
      </c>
      <c r="CR53" s="3">
        <f t="shared" si="39"/>
        <v>0</v>
      </c>
      <c r="CS53" s="3">
        <f t="shared" si="39"/>
        <v>0</v>
      </c>
      <c r="CT53" s="3">
        <f t="shared" ref="CT53:DC66" si="40">IF(OR(AND($AU53=CT$2,$V53=1),AND($W53=1,$W$2&amp;$K53=CT$1),AND($X53=1,$X$2&amp;$K53=CT$1),AND($Y53=1,$Y$2&amp;$K53=CT$1),AND($Z53=1,$Z$2&amp;$K53=CT$1),AND($AA53=1,$AA$2&amp;$K53=CT$1),AND($AB53=1,$AB$2&amp;$K53=CT$1)),1,0)</f>
        <v>1</v>
      </c>
      <c r="CU53" s="3">
        <f t="shared" si="40"/>
        <v>0</v>
      </c>
      <c r="CV53" s="3">
        <f t="shared" si="40"/>
        <v>0</v>
      </c>
      <c r="CW53" s="3">
        <f t="shared" si="40"/>
        <v>0</v>
      </c>
      <c r="CX53" s="3">
        <f t="shared" si="40"/>
        <v>0</v>
      </c>
      <c r="CY53" s="3">
        <f t="shared" si="40"/>
        <v>0</v>
      </c>
      <c r="CZ53" s="3">
        <f t="shared" si="40"/>
        <v>0</v>
      </c>
      <c r="DA53" s="3">
        <f t="shared" si="40"/>
        <v>0</v>
      </c>
      <c r="DB53" s="3">
        <f t="shared" si="40"/>
        <v>0</v>
      </c>
      <c r="DC53" s="3">
        <f t="shared" si="40"/>
        <v>0</v>
      </c>
      <c r="DD53" s="3">
        <f t="shared" ref="DD53:DM66" si="41">IF(OR(AND($AU53=DD$2,$V53=1),AND($W53=1,$W$2&amp;$K53=DD$1),AND($X53=1,$X$2&amp;$K53=DD$1),AND($Y53=1,$Y$2&amp;$K53=DD$1),AND($Z53=1,$Z$2&amp;$K53=DD$1),AND($AA53=1,$AA$2&amp;$K53=DD$1),AND($AB53=1,$AB$2&amp;$K53=DD$1)),1,0)</f>
        <v>0</v>
      </c>
      <c r="DE53" s="3">
        <f t="shared" si="41"/>
        <v>0</v>
      </c>
      <c r="DF53" s="3">
        <f t="shared" si="41"/>
        <v>0</v>
      </c>
      <c r="DG53" s="3">
        <f t="shared" si="41"/>
        <v>0</v>
      </c>
      <c r="DH53" s="3">
        <f t="shared" si="41"/>
        <v>0</v>
      </c>
      <c r="DI53" s="3">
        <f t="shared" si="41"/>
        <v>0</v>
      </c>
      <c r="DJ53" s="3">
        <f t="shared" si="41"/>
        <v>0</v>
      </c>
      <c r="DK53" s="3">
        <f t="shared" si="41"/>
        <v>0</v>
      </c>
      <c r="DL53" s="3">
        <f t="shared" si="41"/>
        <v>0</v>
      </c>
      <c r="DM53" s="3">
        <f t="shared" si="41"/>
        <v>0</v>
      </c>
    </row>
    <row r="54" spans="2:117" x14ac:dyDescent="0.35">
      <c r="B54" s="58"/>
      <c r="C54" s="58"/>
      <c r="D54" s="59"/>
      <c r="E54" s="60"/>
      <c r="I54" s="20" t="s">
        <v>9</v>
      </c>
      <c r="J54" s="20" t="s">
        <v>12</v>
      </c>
      <c r="K54" s="20" t="s">
        <v>125</v>
      </c>
      <c r="L54" s="20">
        <v>7</v>
      </c>
      <c r="M54" s="20" t="s">
        <v>9</v>
      </c>
      <c r="N54" s="5">
        <f>SUMIFS(balanco_massas[massa],balanco_massas[macroprocesso],principal[[#This Row],[macroprocesso]],balanco_massas[produto],principal[[#This Row],[proto]])</f>
        <v>3102.0970000000002</v>
      </c>
      <c r="O54" s="22" t="s">
        <v>87</v>
      </c>
      <c r="P54" s="22" t="s">
        <v>146</v>
      </c>
      <c r="Q54" s="23" t="s">
        <v>22</v>
      </c>
      <c r="R54" s="24">
        <v>0</v>
      </c>
      <c r="S54" s="33">
        <v>1</v>
      </c>
      <c r="T54" s="34">
        <f>principal[[#This Row],[dec_perc]]*principal[[#This Row],[consumo_especifico]]</f>
        <v>0</v>
      </c>
      <c r="U54" s="20" t="s">
        <v>20</v>
      </c>
      <c r="V54" s="20">
        <v>1</v>
      </c>
      <c r="W54" s="20"/>
      <c r="X54" s="20"/>
      <c r="Y54" s="20"/>
      <c r="Z54" s="20"/>
      <c r="AA54" s="20"/>
      <c r="AB54" s="20"/>
      <c r="AC54" s="35" cm="1">
        <f t="array" aca="1" ref="AC54" ca="1">SUMPRODUCT(OFFSET(AV54,0,0,1,ROWS(principal[dec_perc])),TRANSPOSE(principal[dec_perc]))</f>
        <v>1</v>
      </c>
      <c r="AD54" s="45">
        <f>principal[[#This Row],[fe_escopo_1]]+principal[[#This Row],[fe_escopo_2]]+principal[[#This Row],[fe_escopo_3]]</f>
        <v>2.8809236180000002</v>
      </c>
      <c r="AE54" s="6" cm="1">
        <f t="array" ref="AE54">_xlfn.XLOOKUP(1,(principal[[#This Row],[consumivel]]=fator_emissao[consumivel])*(fator_emissao[escopo]="SCOPE 1"),fator_emissao[fator_emissao],0,0)</f>
        <v>2.3281044500000001</v>
      </c>
      <c r="AF54" s="6" cm="1">
        <f t="array" ref="AF54">_xlfn.XLOOKUP(1,(principal[[#This Row],[consumivel]]=fator_emissao[consumivel])*(fator_emissao[escopo]="SCOPE 2"),fator_emissao[fator_emissao],0,0)</f>
        <v>0</v>
      </c>
      <c r="AG54" s="6" cm="1">
        <f t="array" ref="AG54">_xlfn.XLOOKUP(1,(principal[[#This Row],[consumivel]]=fator_emissao[consumivel])*(fator_emissao[escopo]="SCOPE 3"),fator_emissao[fator_emissao],0,0)</f>
        <v>0.55281916799999997</v>
      </c>
      <c r="AH54" s="5">
        <f>principal[[#This Row],[massa_kt]]*principal[[#This Row],[consumo_especifico]]*principal[[#This Row],[fe_escopo_1]]*principal[[#This Row],[dec_perc]]</f>
        <v>0</v>
      </c>
      <c r="AI54" s="5">
        <f>principal[[#This Row],[massa_kt]]*principal[[#This Row],[consumo_especifico]]*principal[[#This Row],[fe_escopo_2]]*principal[[#This Row],[dec_perc]]</f>
        <v>0</v>
      </c>
      <c r="AJ54" s="5">
        <f>principal[[#This Row],[massa_kt]]*principal[[#This Row],[consumo_especifico]]*principal[[#This Row],[fe_escopo_3]]*principal[[#This Row],[dec_perc]]</f>
        <v>0</v>
      </c>
      <c r="AK54" s="12">
        <f>principal[[#This Row],[ESCOPO 1]]+principal[[#This Row],[ESCOPO 2]]+principal[[#This Row],[ESCOPO 3]]</f>
        <v>0</v>
      </c>
      <c r="AL54" s="18">
        <f>1%*principal[[#This Row],[massa_kt]]*principal[[#This Row],[consumo_especifico]]*principal[[#This Row],[fe_escopo_1]]</f>
        <v>0</v>
      </c>
      <c r="AM54" s="18">
        <f>1%*principal[[#This Row],[massa_kt]]*principal[[#This Row],[consumo_especifico]]*principal[[#This Row],[fe_escopo_2]]</f>
        <v>0</v>
      </c>
      <c r="AN54" s="18">
        <f>1%*principal[[#This Row],[massa_kt]]*principal[[#This Row],[consumo_especifico]]*principal[[#This Row],[fe_escopo_3]]</f>
        <v>0</v>
      </c>
      <c r="AO54" s="18">
        <f>principal[[#This Row],[sens_esc_3]]+principal[[#This Row],[sens_esc_2]]+principal[[#This Row],[sens_esc_1]]</f>
        <v>0</v>
      </c>
      <c r="AP54" s="5"/>
      <c r="AQ54" s="50">
        <f>IF(principal[[#This Row],[BAU]]=1,1,"")</f>
        <v>1</v>
      </c>
      <c r="AR54" s="50" t="str" cm="1">
        <f t="array" ref="AR54">IFERROR(IF(principal[[#This Row],[tecnologia]]="BAU","",_xlfn.XLOOKUP(1,($B$18:$B$56=principal[[#This Row],[tecnologia]])*($C$18:$C$56=principal[[#This Row],[unidade]]),$D$18:$D$56,0,0)),"")</f>
        <v/>
      </c>
      <c r="AS54" s="50" t="str" cm="1">
        <f t="array" ref="AS54">IFERROR(IF(principal[[#This Row],[tecnologia]]="BAU","",_xlfn.XLOOKUP(1,($B$18:$B$56=principal[[#This Row],[tecnologia]])*($C$18:$C$56=principal[[#This Row],[unidade]]),$E$18:$E$56,0,0)),"")</f>
        <v/>
      </c>
      <c r="AT54" s="5"/>
      <c r="AU54" s="46">
        <v>54</v>
      </c>
      <c r="AV54" s="3">
        <f t="shared" si="35"/>
        <v>0</v>
      </c>
      <c r="AW54" s="3">
        <f t="shared" si="35"/>
        <v>0</v>
      </c>
      <c r="AX54" s="3">
        <f t="shared" si="35"/>
        <v>0</v>
      </c>
      <c r="AY54" s="3">
        <f t="shared" si="35"/>
        <v>0</v>
      </c>
      <c r="AZ54" s="3">
        <f t="shared" si="35"/>
        <v>0</v>
      </c>
      <c r="BA54" s="3">
        <f t="shared" si="35"/>
        <v>0</v>
      </c>
      <c r="BB54" s="3">
        <f t="shared" si="35"/>
        <v>0</v>
      </c>
      <c r="BC54" s="3">
        <f t="shared" si="35"/>
        <v>0</v>
      </c>
      <c r="BD54" s="3">
        <f t="shared" si="35"/>
        <v>0</v>
      </c>
      <c r="BE54" s="3">
        <f t="shared" si="35"/>
        <v>0</v>
      </c>
      <c r="BF54" s="3">
        <f t="shared" si="36"/>
        <v>0</v>
      </c>
      <c r="BG54" s="3">
        <f t="shared" si="36"/>
        <v>0</v>
      </c>
      <c r="BH54" s="3">
        <f t="shared" si="36"/>
        <v>0</v>
      </c>
      <c r="BI54" s="3">
        <f t="shared" si="36"/>
        <v>0</v>
      </c>
      <c r="BJ54" s="3">
        <f t="shared" si="36"/>
        <v>0</v>
      </c>
      <c r="BK54" s="3">
        <f t="shared" si="36"/>
        <v>0</v>
      </c>
      <c r="BL54" s="3">
        <f t="shared" si="36"/>
        <v>0</v>
      </c>
      <c r="BM54" s="3">
        <f t="shared" si="36"/>
        <v>0</v>
      </c>
      <c r="BN54" s="3">
        <f t="shared" si="36"/>
        <v>0</v>
      </c>
      <c r="BO54" s="3">
        <f t="shared" si="36"/>
        <v>0</v>
      </c>
      <c r="BP54" s="3">
        <f t="shared" si="37"/>
        <v>0</v>
      </c>
      <c r="BQ54" s="3">
        <f t="shared" si="37"/>
        <v>0</v>
      </c>
      <c r="BR54" s="3">
        <f t="shared" si="37"/>
        <v>0</v>
      </c>
      <c r="BS54" s="3">
        <f t="shared" si="37"/>
        <v>0</v>
      </c>
      <c r="BT54" s="3">
        <f t="shared" si="37"/>
        <v>0</v>
      </c>
      <c r="BU54" s="3">
        <f t="shared" si="37"/>
        <v>0</v>
      </c>
      <c r="BV54" s="3">
        <f t="shared" si="37"/>
        <v>0</v>
      </c>
      <c r="BW54" s="3">
        <f t="shared" si="37"/>
        <v>0</v>
      </c>
      <c r="BX54" s="3">
        <f t="shared" si="37"/>
        <v>0</v>
      </c>
      <c r="BY54" s="3">
        <f t="shared" si="37"/>
        <v>0</v>
      </c>
      <c r="BZ54" s="3">
        <f t="shared" si="38"/>
        <v>0</v>
      </c>
      <c r="CA54" s="3">
        <f t="shared" si="38"/>
        <v>0</v>
      </c>
      <c r="CB54" s="3">
        <f t="shared" si="38"/>
        <v>0</v>
      </c>
      <c r="CC54" s="3">
        <f t="shared" si="38"/>
        <v>0</v>
      </c>
      <c r="CD54" s="3">
        <f t="shared" si="38"/>
        <v>0</v>
      </c>
      <c r="CE54" s="3">
        <f t="shared" si="38"/>
        <v>0</v>
      </c>
      <c r="CF54" s="3">
        <f t="shared" si="38"/>
        <v>0</v>
      </c>
      <c r="CG54" s="3">
        <f t="shared" si="38"/>
        <v>0</v>
      </c>
      <c r="CH54" s="3">
        <f t="shared" si="38"/>
        <v>0</v>
      </c>
      <c r="CI54" s="3">
        <f t="shared" si="38"/>
        <v>0</v>
      </c>
      <c r="CJ54" s="3">
        <f t="shared" si="39"/>
        <v>0</v>
      </c>
      <c r="CK54" s="3">
        <f t="shared" si="39"/>
        <v>0</v>
      </c>
      <c r="CL54" s="3">
        <f t="shared" si="39"/>
        <v>0</v>
      </c>
      <c r="CM54" s="3">
        <f t="shared" si="39"/>
        <v>0</v>
      </c>
      <c r="CN54" s="3">
        <f t="shared" si="39"/>
        <v>0</v>
      </c>
      <c r="CO54" s="3">
        <f t="shared" si="39"/>
        <v>0</v>
      </c>
      <c r="CP54" s="3">
        <f t="shared" si="39"/>
        <v>0</v>
      </c>
      <c r="CQ54" s="3">
        <f t="shared" si="39"/>
        <v>0</v>
      </c>
      <c r="CR54" s="3">
        <f t="shared" si="39"/>
        <v>0</v>
      </c>
      <c r="CS54" s="3">
        <f t="shared" si="39"/>
        <v>0</v>
      </c>
      <c r="CT54" s="3">
        <f t="shared" si="40"/>
        <v>0</v>
      </c>
      <c r="CU54" s="3">
        <f t="shared" si="40"/>
        <v>1</v>
      </c>
      <c r="CV54" s="3">
        <f t="shared" si="40"/>
        <v>0</v>
      </c>
      <c r="CW54" s="3">
        <f t="shared" si="40"/>
        <v>0</v>
      </c>
      <c r="CX54" s="3">
        <f t="shared" si="40"/>
        <v>0</v>
      </c>
      <c r="CY54" s="3">
        <f t="shared" si="40"/>
        <v>0</v>
      </c>
      <c r="CZ54" s="3">
        <f t="shared" si="40"/>
        <v>0</v>
      </c>
      <c r="DA54" s="3">
        <f t="shared" si="40"/>
        <v>0</v>
      </c>
      <c r="DB54" s="3">
        <f t="shared" si="40"/>
        <v>0</v>
      </c>
      <c r="DC54" s="3">
        <f t="shared" si="40"/>
        <v>0</v>
      </c>
      <c r="DD54" s="3">
        <f t="shared" si="41"/>
        <v>0</v>
      </c>
      <c r="DE54" s="3">
        <f t="shared" si="41"/>
        <v>0</v>
      </c>
      <c r="DF54" s="3">
        <f t="shared" si="41"/>
        <v>0</v>
      </c>
      <c r="DG54" s="3">
        <f t="shared" si="41"/>
        <v>0</v>
      </c>
      <c r="DH54" s="3">
        <f t="shared" si="41"/>
        <v>0</v>
      </c>
      <c r="DI54" s="3">
        <f t="shared" si="41"/>
        <v>0</v>
      </c>
      <c r="DJ54" s="3">
        <f t="shared" si="41"/>
        <v>0</v>
      </c>
      <c r="DK54" s="3">
        <f t="shared" si="41"/>
        <v>0</v>
      </c>
      <c r="DL54" s="3">
        <f t="shared" si="41"/>
        <v>0</v>
      </c>
      <c r="DM54" s="3">
        <f t="shared" si="41"/>
        <v>0</v>
      </c>
    </row>
    <row r="55" spans="2:117" x14ac:dyDescent="0.35">
      <c r="B55" s="58"/>
      <c r="C55" s="58"/>
      <c r="D55" s="59"/>
      <c r="E55" s="60"/>
      <c r="I55" s="20" t="s">
        <v>9</v>
      </c>
      <c r="J55" s="20" t="s">
        <v>12</v>
      </c>
      <c r="K55" s="20" t="s">
        <v>125</v>
      </c>
      <c r="L55" s="20">
        <v>7</v>
      </c>
      <c r="M55" s="20" t="s">
        <v>9</v>
      </c>
      <c r="N55" s="5">
        <f>SUMIFS(balanco_massas[massa],balanco_massas[macroprocesso],principal[[#This Row],[macroprocesso]],balanco_massas[produto],principal[[#This Row],[proto]])</f>
        <v>3102.0970000000002</v>
      </c>
      <c r="O55" s="22" t="s">
        <v>87</v>
      </c>
      <c r="P55" s="22" t="s">
        <v>146</v>
      </c>
      <c r="Q55" s="23" t="s">
        <v>23</v>
      </c>
      <c r="R55" s="24">
        <v>0</v>
      </c>
      <c r="S55" s="33">
        <v>1</v>
      </c>
      <c r="T55" s="34">
        <f>principal[[#This Row],[dec_perc]]*principal[[#This Row],[consumo_especifico]]</f>
        <v>0</v>
      </c>
      <c r="U55" s="20" t="s">
        <v>20</v>
      </c>
      <c r="V55" s="20">
        <v>1</v>
      </c>
      <c r="W55" s="20"/>
      <c r="X55" s="20"/>
      <c r="Y55" s="20"/>
      <c r="Z55" s="20"/>
      <c r="AA55" s="20"/>
      <c r="AB55" s="20"/>
      <c r="AC55" s="35" cm="1">
        <f t="array" aca="1" ref="AC55" ca="1">SUMPRODUCT(OFFSET(AV55,0,0,1,ROWS(principal[dec_perc])),TRANSPOSE(principal[dec_perc]))</f>
        <v>1</v>
      </c>
      <c r="AD55" s="45">
        <f>principal[[#This Row],[fe_escopo_1]]+principal[[#This Row],[fe_escopo_2]]+principal[[#This Row],[fe_escopo_3]]</f>
        <v>2.8716532219999999</v>
      </c>
      <c r="AE55" s="6" cm="1">
        <f t="array" ref="AE55">_xlfn.XLOOKUP(1,(principal[[#This Row],[consumivel]]=fator_emissao[consumivel])*(fator_emissao[escopo]="SCOPE 1"),fator_emissao[fator_emissao],0,0)</f>
        <v>2.30181579</v>
      </c>
      <c r="AF55" s="6" cm="1">
        <f t="array" ref="AF55">_xlfn.XLOOKUP(1,(principal[[#This Row],[consumivel]]=fator_emissao[consumivel])*(fator_emissao[escopo]="SCOPE 2"),fator_emissao[fator_emissao],0,0)</f>
        <v>0</v>
      </c>
      <c r="AG55" s="6" cm="1">
        <f t="array" ref="AG55">_xlfn.XLOOKUP(1,(principal[[#This Row],[consumivel]]=fator_emissao[consumivel])*(fator_emissao[escopo]="SCOPE 3"),fator_emissao[fator_emissao],0,0)</f>
        <v>0.56983743200000003</v>
      </c>
      <c r="AH55" s="5">
        <f>principal[[#This Row],[massa_kt]]*principal[[#This Row],[consumo_especifico]]*principal[[#This Row],[fe_escopo_1]]*principal[[#This Row],[dec_perc]]</f>
        <v>0</v>
      </c>
      <c r="AI55" s="5">
        <f>principal[[#This Row],[massa_kt]]*principal[[#This Row],[consumo_especifico]]*principal[[#This Row],[fe_escopo_2]]*principal[[#This Row],[dec_perc]]</f>
        <v>0</v>
      </c>
      <c r="AJ55" s="5">
        <f>principal[[#This Row],[massa_kt]]*principal[[#This Row],[consumo_especifico]]*principal[[#This Row],[fe_escopo_3]]*principal[[#This Row],[dec_perc]]</f>
        <v>0</v>
      </c>
      <c r="AK55" s="12">
        <f>principal[[#This Row],[ESCOPO 1]]+principal[[#This Row],[ESCOPO 2]]+principal[[#This Row],[ESCOPO 3]]</f>
        <v>0</v>
      </c>
      <c r="AL55" s="18">
        <f>1%*principal[[#This Row],[massa_kt]]*principal[[#This Row],[consumo_especifico]]*principal[[#This Row],[fe_escopo_1]]</f>
        <v>0</v>
      </c>
      <c r="AM55" s="18">
        <f>1%*principal[[#This Row],[massa_kt]]*principal[[#This Row],[consumo_especifico]]*principal[[#This Row],[fe_escopo_2]]</f>
        <v>0</v>
      </c>
      <c r="AN55" s="18">
        <f>1%*principal[[#This Row],[massa_kt]]*principal[[#This Row],[consumo_especifico]]*principal[[#This Row],[fe_escopo_3]]</f>
        <v>0</v>
      </c>
      <c r="AO55" s="18">
        <f>principal[[#This Row],[sens_esc_3]]+principal[[#This Row],[sens_esc_2]]+principal[[#This Row],[sens_esc_1]]</f>
        <v>0</v>
      </c>
      <c r="AQ55" s="50">
        <f>IF(principal[[#This Row],[BAU]]=1,1,"")</f>
        <v>1</v>
      </c>
      <c r="AR55" s="50" t="str" cm="1">
        <f t="array" ref="AR55">IFERROR(IF(principal[[#This Row],[tecnologia]]="BAU","",_xlfn.XLOOKUP(1,($B$18:$B$56=principal[[#This Row],[tecnologia]])*($C$18:$C$56=principal[[#This Row],[unidade]]),$D$18:$D$56,0,0)),"")</f>
        <v/>
      </c>
      <c r="AS55" s="50" t="str" cm="1">
        <f t="array" ref="AS55">IFERROR(IF(principal[[#This Row],[tecnologia]]="BAU","",_xlfn.XLOOKUP(1,($B$18:$B$56=principal[[#This Row],[tecnologia]])*($C$18:$C$56=principal[[#This Row],[unidade]]),$E$18:$E$56,0,0)),"")</f>
        <v/>
      </c>
      <c r="AU55" s="46">
        <v>55</v>
      </c>
      <c r="AV55" s="3">
        <f t="shared" si="35"/>
        <v>0</v>
      </c>
      <c r="AW55" s="3">
        <f t="shared" si="35"/>
        <v>0</v>
      </c>
      <c r="AX55" s="3">
        <f t="shared" si="35"/>
        <v>0</v>
      </c>
      <c r="AY55" s="3">
        <f t="shared" si="35"/>
        <v>0</v>
      </c>
      <c r="AZ55" s="3">
        <f t="shared" si="35"/>
        <v>0</v>
      </c>
      <c r="BA55" s="3">
        <f t="shared" si="35"/>
        <v>0</v>
      </c>
      <c r="BB55" s="3">
        <f t="shared" si="35"/>
        <v>0</v>
      </c>
      <c r="BC55" s="3">
        <f t="shared" si="35"/>
        <v>0</v>
      </c>
      <c r="BD55" s="3">
        <f t="shared" si="35"/>
        <v>0</v>
      </c>
      <c r="BE55" s="3">
        <f t="shared" si="35"/>
        <v>0</v>
      </c>
      <c r="BF55" s="3">
        <f t="shared" si="36"/>
        <v>0</v>
      </c>
      <c r="BG55" s="3">
        <f t="shared" si="36"/>
        <v>0</v>
      </c>
      <c r="BH55" s="3">
        <f t="shared" si="36"/>
        <v>0</v>
      </c>
      <c r="BI55" s="3">
        <f t="shared" si="36"/>
        <v>0</v>
      </c>
      <c r="BJ55" s="3">
        <f t="shared" si="36"/>
        <v>0</v>
      </c>
      <c r="BK55" s="3">
        <f t="shared" si="36"/>
        <v>0</v>
      </c>
      <c r="BL55" s="3">
        <f t="shared" si="36"/>
        <v>0</v>
      </c>
      <c r="BM55" s="3">
        <f t="shared" si="36"/>
        <v>0</v>
      </c>
      <c r="BN55" s="3">
        <f t="shared" si="36"/>
        <v>0</v>
      </c>
      <c r="BO55" s="3">
        <f t="shared" si="36"/>
        <v>0</v>
      </c>
      <c r="BP55" s="3">
        <f t="shared" si="37"/>
        <v>0</v>
      </c>
      <c r="BQ55" s="3">
        <f t="shared" si="37"/>
        <v>0</v>
      </c>
      <c r="BR55" s="3">
        <f t="shared" si="37"/>
        <v>0</v>
      </c>
      <c r="BS55" s="3">
        <f t="shared" si="37"/>
        <v>0</v>
      </c>
      <c r="BT55" s="3">
        <f t="shared" si="37"/>
        <v>0</v>
      </c>
      <c r="BU55" s="3">
        <f t="shared" si="37"/>
        <v>0</v>
      </c>
      <c r="BV55" s="3">
        <f t="shared" si="37"/>
        <v>0</v>
      </c>
      <c r="BW55" s="3">
        <f t="shared" si="37"/>
        <v>0</v>
      </c>
      <c r="BX55" s="3">
        <f t="shared" si="37"/>
        <v>0</v>
      </c>
      <c r="BY55" s="3">
        <f t="shared" si="37"/>
        <v>0</v>
      </c>
      <c r="BZ55" s="3">
        <f t="shared" si="38"/>
        <v>0</v>
      </c>
      <c r="CA55" s="3">
        <f t="shared" si="38"/>
        <v>0</v>
      </c>
      <c r="CB55" s="3">
        <f t="shared" si="38"/>
        <v>0</v>
      </c>
      <c r="CC55" s="3">
        <f t="shared" si="38"/>
        <v>0</v>
      </c>
      <c r="CD55" s="3">
        <f t="shared" si="38"/>
        <v>0</v>
      </c>
      <c r="CE55" s="3">
        <f t="shared" si="38"/>
        <v>0</v>
      </c>
      <c r="CF55" s="3">
        <f t="shared" si="38"/>
        <v>0</v>
      </c>
      <c r="CG55" s="3">
        <f t="shared" si="38"/>
        <v>0</v>
      </c>
      <c r="CH55" s="3">
        <f t="shared" si="38"/>
        <v>0</v>
      </c>
      <c r="CI55" s="3">
        <f t="shared" si="38"/>
        <v>0</v>
      </c>
      <c r="CJ55" s="3">
        <f t="shared" si="39"/>
        <v>0</v>
      </c>
      <c r="CK55" s="3">
        <f t="shared" si="39"/>
        <v>0</v>
      </c>
      <c r="CL55" s="3">
        <f t="shared" si="39"/>
        <v>0</v>
      </c>
      <c r="CM55" s="3">
        <f t="shared" si="39"/>
        <v>0</v>
      </c>
      <c r="CN55" s="3">
        <f t="shared" si="39"/>
        <v>0</v>
      </c>
      <c r="CO55" s="3">
        <f t="shared" si="39"/>
        <v>0</v>
      </c>
      <c r="CP55" s="3">
        <f t="shared" si="39"/>
        <v>0</v>
      </c>
      <c r="CQ55" s="3">
        <f t="shared" si="39"/>
        <v>0</v>
      </c>
      <c r="CR55" s="3">
        <f t="shared" si="39"/>
        <v>0</v>
      </c>
      <c r="CS55" s="3">
        <f t="shared" si="39"/>
        <v>0</v>
      </c>
      <c r="CT55" s="3">
        <f t="shared" si="40"/>
        <v>0</v>
      </c>
      <c r="CU55" s="3">
        <f t="shared" si="40"/>
        <v>0</v>
      </c>
      <c r="CV55" s="3">
        <f t="shared" si="40"/>
        <v>1</v>
      </c>
      <c r="CW55" s="3">
        <f t="shared" si="40"/>
        <v>0</v>
      </c>
      <c r="CX55" s="3">
        <f t="shared" si="40"/>
        <v>0</v>
      </c>
      <c r="CY55" s="3">
        <f t="shared" si="40"/>
        <v>0</v>
      </c>
      <c r="CZ55" s="3">
        <f t="shared" si="40"/>
        <v>0</v>
      </c>
      <c r="DA55" s="3">
        <f t="shared" si="40"/>
        <v>0</v>
      </c>
      <c r="DB55" s="3">
        <f t="shared" si="40"/>
        <v>0</v>
      </c>
      <c r="DC55" s="3">
        <f t="shared" si="40"/>
        <v>0</v>
      </c>
      <c r="DD55" s="3">
        <f t="shared" si="41"/>
        <v>0</v>
      </c>
      <c r="DE55" s="3">
        <f t="shared" si="41"/>
        <v>0</v>
      </c>
      <c r="DF55" s="3">
        <f t="shared" si="41"/>
        <v>0</v>
      </c>
      <c r="DG55" s="3">
        <f t="shared" si="41"/>
        <v>0</v>
      </c>
      <c r="DH55" s="3">
        <f t="shared" si="41"/>
        <v>0</v>
      </c>
      <c r="DI55" s="3">
        <f t="shared" si="41"/>
        <v>0</v>
      </c>
      <c r="DJ55" s="3">
        <f t="shared" si="41"/>
        <v>0</v>
      </c>
      <c r="DK55" s="3">
        <f t="shared" si="41"/>
        <v>0</v>
      </c>
      <c r="DL55" s="3">
        <f t="shared" si="41"/>
        <v>0</v>
      </c>
      <c r="DM55" s="3">
        <f t="shared" si="41"/>
        <v>0</v>
      </c>
    </row>
    <row r="56" spans="2:117" x14ac:dyDescent="0.35">
      <c r="B56" s="58"/>
      <c r="C56" s="58"/>
      <c r="D56" s="59"/>
      <c r="E56" s="60"/>
      <c r="I56" s="20" t="s">
        <v>9</v>
      </c>
      <c r="J56" s="20" t="s">
        <v>12</v>
      </c>
      <c r="K56" s="20" t="s">
        <v>125</v>
      </c>
      <c r="L56" s="20">
        <v>7</v>
      </c>
      <c r="M56" s="20" t="s">
        <v>9</v>
      </c>
      <c r="N56" s="5">
        <f>SUMIFS(balanco_massas[massa],balanco_massas[macroprocesso],principal[[#This Row],[macroprocesso]],balanco_massas[produto],principal[[#This Row],[proto]])</f>
        <v>3102.0970000000002</v>
      </c>
      <c r="O56" s="22" t="s">
        <v>87</v>
      </c>
      <c r="P56" s="22" t="s">
        <v>147</v>
      </c>
      <c r="Q56" s="23" t="s">
        <v>14</v>
      </c>
      <c r="R56" s="24">
        <v>0</v>
      </c>
      <c r="S56" s="33">
        <v>1</v>
      </c>
      <c r="T56" s="34">
        <f>principal[[#This Row],[dec_perc]]*principal[[#This Row],[consumo_especifico]]</f>
        <v>0</v>
      </c>
      <c r="U56" s="20" t="s">
        <v>15</v>
      </c>
      <c r="V56" s="20">
        <v>1</v>
      </c>
      <c r="W56" s="20"/>
      <c r="X56" s="20"/>
      <c r="Y56" s="20"/>
      <c r="Z56" s="20"/>
      <c r="AA56" s="20"/>
      <c r="AB56" s="20"/>
      <c r="AC56" s="35" cm="1">
        <f t="array" aca="1" ref="AC56" ca="1">SUMPRODUCT(OFFSET(AV56,0,0,1,ROWS(principal[dec_perc])),TRANSPOSE(principal[dec_perc]))</f>
        <v>1</v>
      </c>
      <c r="AD56" s="45">
        <f>principal[[#This Row],[fe_escopo_1]]+principal[[#This Row],[fe_escopo_2]]+principal[[#This Row],[fe_escopo_3]]</f>
        <v>67.78</v>
      </c>
      <c r="AE56" s="6" cm="1">
        <f t="array" ref="AE56">_xlfn.XLOOKUP(1,(principal[[#This Row],[consumivel]]=fator_emissao[consumivel])*(fator_emissao[escopo]="SCOPE 1"),fator_emissao[fator_emissao],0,0)</f>
        <v>0</v>
      </c>
      <c r="AF56" s="6" cm="1">
        <f t="array" ref="AF56">_xlfn.XLOOKUP(1,(principal[[#This Row],[consumivel]]=fator_emissao[consumivel])*(fator_emissao[escopo]="SCOPE 2"),fator_emissao[fator_emissao],0,0)</f>
        <v>0</v>
      </c>
      <c r="AG56" s="6" cm="1">
        <f t="array" ref="AG56">_xlfn.XLOOKUP(1,(principal[[#This Row],[consumivel]]=fator_emissao[consumivel])*(fator_emissao[escopo]="SCOPE 3"),fator_emissao[fator_emissao],0,0)</f>
        <v>67.78</v>
      </c>
      <c r="AH56" s="5">
        <f>principal[[#This Row],[massa_kt]]*principal[[#This Row],[consumo_especifico]]*principal[[#This Row],[fe_escopo_1]]*principal[[#This Row],[dec_perc]]</f>
        <v>0</v>
      </c>
      <c r="AI56" s="5">
        <f>principal[[#This Row],[massa_kt]]*principal[[#This Row],[consumo_especifico]]*principal[[#This Row],[fe_escopo_2]]*principal[[#This Row],[dec_perc]]</f>
        <v>0</v>
      </c>
      <c r="AJ56" s="5">
        <f>principal[[#This Row],[massa_kt]]*principal[[#This Row],[consumo_especifico]]*principal[[#This Row],[fe_escopo_3]]*principal[[#This Row],[dec_perc]]</f>
        <v>0</v>
      </c>
      <c r="AK56" s="12">
        <f>principal[[#This Row],[ESCOPO 1]]+principal[[#This Row],[ESCOPO 2]]+principal[[#This Row],[ESCOPO 3]]</f>
        <v>0</v>
      </c>
      <c r="AL56" s="18">
        <f>1%*principal[[#This Row],[massa_kt]]*principal[[#This Row],[consumo_especifico]]*principal[[#This Row],[fe_escopo_1]]</f>
        <v>0</v>
      </c>
      <c r="AM56" s="18">
        <f>1%*principal[[#This Row],[massa_kt]]*principal[[#This Row],[consumo_especifico]]*principal[[#This Row],[fe_escopo_2]]</f>
        <v>0</v>
      </c>
      <c r="AN56" s="18">
        <f>1%*principal[[#This Row],[massa_kt]]*principal[[#This Row],[consumo_especifico]]*principal[[#This Row],[fe_escopo_3]]</f>
        <v>0</v>
      </c>
      <c r="AO56" s="18">
        <f>principal[[#This Row],[sens_esc_3]]+principal[[#This Row],[sens_esc_2]]+principal[[#This Row],[sens_esc_1]]</f>
        <v>0</v>
      </c>
      <c r="AQ56" s="50">
        <f>IF(principal[[#This Row],[BAU]]=1,1,"")</f>
        <v>1</v>
      </c>
      <c r="AR56" s="50" t="str" cm="1">
        <f t="array" ref="AR56">IFERROR(IF(principal[[#This Row],[tecnologia]]="BAU","",_xlfn.XLOOKUP(1,($B$18:$B$56=principal[[#This Row],[tecnologia]])*($C$18:$C$56=principal[[#This Row],[unidade]]),$D$18:$D$56,0,0)),"")</f>
        <v/>
      </c>
      <c r="AS56" s="50" t="str" cm="1">
        <f t="array" ref="AS56">IFERROR(IF(principal[[#This Row],[tecnologia]]="BAU","",_xlfn.XLOOKUP(1,($B$18:$B$56=principal[[#This Row],[tecnologia]])*($C$18:$C$56=principal[[#This Row],[unidade]]),$E$18:$E$56,0,0)),"")</f>
        <v/>
      </c>
      <c r="AU56" s="47">
        <v>56</v>
      </c>
      <c r="AV56" s="3">
        <f t="shared" si="35"/>
        <v>0</v>
      </c>
      <c r="AW56" s="3">
        <f t="shared" si="35"/>
        <v>0</v>
      </c>
      <c r="AX56" s="3">
        <f t="shared" si="35"/>
        <v>0</v>
      </c>
      <c r="AY56" s="3">
        <f t="shared" si="35"/>
        <v>0</v>
      </c>
      <c r="AZ56" s="3">
        <f t="shared" si="35"/>
        <v>0</v>
      </c>
      <c r="BA56" s="3">
        <f t="shared" si="35"/>
        <v>0</v>
      </c>
      <c r="BB56" s="3">
        <f t="shared" si="35"/>
        <v>0</v>
      </c>
      <c r="BC56" s="3">
        <f t="shared" si="35"/>
        <v>0</v>
      </c>
      <c r="BD56" s="3">
        <f t="shared" si="35"/>
        <v>0</v>
      </c>
      <c r="BE56" s="3">
        <f t="shared" si="35"/>
        <v>0</v>
      </c>
      <c r="BF56" s="3">
        <f t="shared" si="36"/>
        <v>0</v>
      </c>
      <c r="BG56" s="3">
        <f t="shared" si="36"/>
        <v>0</v>
      </c>
      <c r="BH56" s="3">
        <f t="shared" si="36"/>
        <v>0</v>
      </c>
      <c r="BI56" s="3">
        <f t="shared" si="36"/>
        <v>0</v>
      </c>
      <c r="BJ56" s="3">
        <f t="shared" si="36"/>
        <v>0</v>
      </c>
      <c r="BK56" s="3">
        <f t="shared" si="36"/>
        <v>0</v>
      </c>
      <c r="BL56" s="3">
        <f t="shared" si="36"/>
        <v>0</v>
      </c>
      <c r="BM56" s="3">
        <f t="shared" si="36"/>
        <v>0</v>
      </c>
      <c r="BN56" s="3">
        <f t="shared" si="36"/>
        <v>0</v>
      </c>
      <c r="BO56" s="3">
        <f t="shared" si="36"/>
        <v>0</v>
      </c>
      <c r="BP56" s="3">
        <f t="shared" si="37"/>
        <v>0</v>
      </c>
      <c r="BQ56" s="3">
        <f t="shared" si="37"/>
        <v>0</v>
      </c>
      <c r="BR56" s="3">
        <f t="shared" si="37"/>
        <v>0</v>
      </c>
      <c r="BS56" s="3">
        <f t="shared" si="37"/>
        <v>0</v>
      </c>
      <c r="BT56" s="3">
        <f t="shared" si="37"/>
        <v>0</v>
      </c>
      <c r="BU56" s="3">
        <f t="shared" si="37"/>
        <v>0</v>
      </c>
      <c r="BV56" s="3">
        <f t="shared" si="37"/>
        <v>0</v>
      </c>
      <c r="BW56" s="3">
        <f t="shared" si="37"/>
        <v>0</v>
      </c>
      <c r="BX56" s="3">
        <f t="shared" si="37"/>
        <v>0</v>
      </c>
      <c r="BY56" s="3">
        <f t="shared" si="37"/>
        <v>0</v>
      </c>
      <c r="BZ56" s="3">
        <f t="shared" si="38"/>
        <v>0</v>
      </c>
      <c r="CA56" s="3">
        <f t="shared" si="38"/>
        <v>0</v>
      </c>
      <c r="CB56" s="3">
        <f t="shared" si="38"/>
        <v>0</v>
      </c>
      <c r="CC56" s="3">
        <f t="shared" si="38"/>
        <v>0</v>
      </c>
      <c r="CD56" s="3">
        <f t="shared" si="38"/>
        <v>0</v>
      </c>
      <c r="CE56" s="3">
        <f t="shared" si="38"/>
        <v>0</v>
      </c>
      <c r="CF56" s="3">
        <f t="shared" si="38"/>
        <v>0</v>
      </c>
      <c r="CG56" s="3">
        <f t="shared" si="38"/>
        <v>0</v>
      </c>
      <c r="CH56" s="3">
        <f t="shared" si="38"/>
        <v>0</v>
      </c>
      <c r="CI56" s="3">
        <f t="shared" si="38"/>
        <v>0</v>
      </c>
      <c r="CJ56" s="3">
        <f t="shared" si="39"/>
        <v>0</v>
      </c>
      <c r="CK56" s="3">
        <f t="shared" si="39"/>
        <v>0</v>
      </c>
      <c r="CL56" s="3">
        <f t="shared" si="39"/>
        <v>0</v>
      </c>
      <c r="CM56" s="3">
        <f t="shared" si="39"/>
        <v>0</v>
      </c>
      <c r="CN56" s="3">
        <f t="shared" si="39"/>
        <v>0</v>
      </c>
      <c r="CO56" s="3">
        <f t="shared" si="39"/>
        <v>0</v>
      </c>
      <c r="CP56" s="3">
        <f t="shared" si="39"/>
        <v>0</v>
      </c>
      <c r="CQ56" s="3">
        <f t="shared" si="39"/>
        <v>0</v>
      </c>
      <c r="CR56" s="3">
        <f t="shared" si="39"/>
        <v>0</v>
      </c>
      <c r="CS56" s="3">
        <f t="shared" si="39"/>
        <v>0</v>
      </c>
      <c r="CT56" s="3">
        <f t="shared" si="40"/>
        <v>0</v>
      </c>
      <c r="CU56" s="3">
        <f t="shared" si="40"/>
        <v>0</v>
      </c>
      <c r="CV56" s="3">
        <f t="shared" si="40"/>
        <v>0</v>
      </c>
      <c r="CW56" s="3">
        <f t="shared" si="40"/>
        <v>1</v>
      </c>
      <c r="CX56" s="3">
        <f t="shared" si="40"/>
        <v>0</v>
      </c>
      <c r="CY56" s="3">
        <f t="shared" si="40"/>
        <v>0</v>
      </c>
      <c r="CZ56" s="3">
        <f t="shared" si="40"/>
        <v>0</v>
      </c>
      <c r="DA56" s="3">
        <f t="shared" si="40"/>
        <v>0</v>
      </c>
      <c r="DB56" s="3">
        <f t="shared" si="40"/>
        <v>0</v>
      </c>
      <c r="DC56" s="3">
        <f t="shared" si="40"/>
        <v>0</v>
      </c>
      <c r="DD56" s="3">
        <f t="shared" si="41"/>
        <v>0</v>
      </c>
      <c r="DE56" s="3">
        <f t="shared" si="41"/>
        <v>0</v>
      </c>
      <c r="DF56" s="3">
        <f t="shared" si="41"/>
        <v>0</v>
      </c>
      <c r="DG56" s="3">
        <f t="shared" si="41"/>
        <v>0</v>
      </c>
      <c r="DH56" s="3">
        <f t="shared" si="41"/>
        <v>0</v>
      </c>
      <c r="DI56" s="3">
        <f t="shared" si="41"/>
        <v>0</v>
      </c>
      <c r="DJ56" s="3">
        <f t="shared" si="41"/>
        <v>0</v>
      </c>
      <c r="DK56" s="3">
        <f t="shared" si="41"/>
        <v>0</v>
      </c>
      <c r="DL56" s="3">
        <f t="shared" si="41"/>
        <v>0</v>
      </c>
      <c r="DM56" s="3">
        <f t="shared" si="41"/>
        <v>0</v>
      </c>
    </row>
    <row r="57" spans="2:117" x14ac:dyDescent="0.35">
      <c r="I57" s="20" t="s">
        <v>9</v>
      </c>
      <c r="J57" s="20" t="s">
        <v>12</v>
      </c>
      <c r="K57" s="20" t="s">
        <v>125</v>
      </c>
      <c r="L57" s="20">
        <v>7</v>
      </c>
      <c r="M57" s="20" t="s">
        <v>9</v>
      </c>
      <c r="N57" s="5">
        <f>SUMIFS(balanco_massas[massa],balanco_massas[macroprocesso],principal[[#This Row],[macroprocesso]],balanco_massas[produto],principal[[#This Row],[proto]])</f>
        <v>3102.0970000000002</v>
      </c>
      <c r="O57" s="22" t="s">
        <v>87</v>
      </c>
      <c r="P57" s="22" t="s">
        <v>147</v>
      </c>
      <c r="Q57" s="23" t="s">
        <v>26</v>
      </c>
      <c r="R57" s="24">
        <v>0</v>
      </c>
      <c r="S57" s="33">
        <v>1</v>
      </c>
      <c r="T57" s="34">
        <f>principal[[#This Row],[dec_perc]]*principal[[#This Row],[consumo_especifico]]</f>
        <v>0</v>
      </c>
      <c r="U57" s="20" t="s">
        <v>15</v>
      </c>
      <c r="V57" s="20">
        <v>1</v>
      </c>
      <c r="W57" s="20"/>
      <c r="X57" s="20"/>
      <c r="Y57" s="20"/>
      <c r="Z57" s="20"/>
      <c r="AA57" s="20"/>
      <c r="AB57" s="20"/>
      <c r="AC57" s="35" cm="1">
        <f t="array" aca="1" ref="AC57" ca="1">SUMPRODUCT(OFFSET(AV57,0,0,1,ROWS(principal[dec_perc])),TRANSPOSE(principal[dec_perc]))</f>
        <v>1</v>
      </c>
      <c r="AD57" s="45">
        <f>principal[[#This Row],[fe_escopo_1]]+principal[[#This Row],[fe_escopo_2]]+principal[[#This Row],[fe_escopo_3]]</f>
        <v>60.671999999999997</v>
      </c>
      <c r="AE57" s="6" cm="1">
        <f t="array" ref="AE57">_xlfn.XLOOKUP(1,(principal[[#This Row],[consumivel]]=fator_emissao[consumivel])*(fator_emissao[escopo]="SCOPE 1"),fator_emissao[fator_emissao],0,0)</f>
        <v>0</v>
      </c>
      <c r="AF57" s="6" cm="1">
        <f t="array" ref="AF57">_xlfn.XLOOKUP(1,(principal[[#This Row],[consumivel]]=fator_emissao[consumivel])*(fator_emissao[escopo]="SCOPE 2"),fator_emissao[fator_emissao],0,0)</f>
        <v>60.671999999999997</v>
      </c>
      <c r="AG57" s="6" cm="1">
        <f t="array" ref="AG57">_xlfn.XLOOKUP(1,(principal[[#This Row],[consumivel]]=fator_emissao[consumivel])*(fator_emissao[escopo]="SCOPE 3"),fator_emissao[fator_emissao],0,0)</f>
        <v>0</v>
      </c>
      <c r="AH57" s="5">
        <f>principal[[#This Row],[massa_kt]]*principal[[#This Row],[consumo_especifico]]*principal[[#This Row],[fe_escopo_1]]*principal[[#This Row],[dec_perc]]</f>
        <v>0</v>
      </c>
      <c r="AI57" s="5">
        <f>principal[[#This Row],[massa_kt]]*principal[[#This Row],[consumo_especifico]]*principal[[#This Row],[fe_escopo_2]]*principal[[#This Row],[dec_perc]]</f>
        <v>0</v>
      </c>
      <c r="AJ57" s="5">
        <f>principal[[#This Row],[massa_kt]]*principal[[#This Row],[consumo_especifico]]*principal[[#This Row],[fe_escopo_3]]*principal[[#This Row],[dec_perc]]</f>
        <v>0</v>
      </c>
      <c r="AK57" s="12">
        <f>principal[[#This Row],[ESCOPO 1]]+principal[[#This Row],[ESCOPO 2]]+principal[[#This Row],[ESCOPO 3]]</f>
        <v>0</v>
      </c>
      <c r="AL57" s="18">
        <f>1%*principal[[#This Row],[massa_kt]]*principal[[#This Row],[consumo_especifico]]*principal[[#This Row],[fe_escopo_1]]</f>
        <v>0</v>
      </c>
      <c r="AM57" s="18">
        <f>1%*principal[[#This Row],[massa_kt]]*principal[[#This Row],[consumo_especifico]]*principal[[#This Row],[fe_escopo_2]]</f>
        <v>0</v>
      </c>
      <c r="AN57" s="18">
        <f>1%*principal[[#This Row],[massa_kt]]*principal[[#This Row],[consumo_especifico]]*principal[[#This Row],[fe_escopo_3]]</f>
        <v>0</v>
      </c>
      <c r="AO57" s="18">
        <f>principal[[#This Row],[sens_esc_3]]+principal[[#This Row],[sens_esc_2]]+principal[[#This Row],[sens_esc_1]]</f>
        <v>0</v>
      </c>
      <c r="AQ57" s="50">
        <f>IF(principal[[#This Row],[BAU]]=1,1,"")</f>
        <v>1</v>
      </c>
      <c r="AR57" s="50" t="str" cm="1">
        <f t="array" ref="AR57">IFERROR(IF(principal[[#This Row],[tecnologia]]="BAU","",_xlfn.XLOOKUP(1,($B$18:$B$56=principal[[#This Row],[tecnologia]])*($C$18:$C$56=principal[[#This Row],[unidade]]),$D$18:$D$56,0,0)),"")</f>
        <v/>
      </c>
      <c r="AS57" s="50" t="str" cm="1">
        <f t="array" ref="AS57">IFERROR(IF(principal[[#This Row],[tecnologia]]="BAU","",_xlfn.XLOOKUP(1,($B$18:$B$56=principal[[#This Row],[tecnologia]])*($C$18:$C$56=principal[[#This Row],[unidade]]),$E$18:$E$56,0,0)),"")</f>
        <v/>
      </c>
      <c r="AU57" s="47">
        <v>57</v>
      </c>
      <c r="AV57" s="3">
        <f t="shared" si="35"/>
        <v>0</v>
      </c>
      <c r="AW57" s="3">
        <f t="shared" si="35"/>
        <v>0</v>
      </c>
      <c r="AX57" s="3">
        <f t="shared" si="35"/>
        <v>0</v>
      </c>
      <c r="AY57" s="3">
        <f t="shared" si="35"/>
        <v>0</v>
      </c>
      <c r="AZ57" s="3">
        <f t="shared" si="35"/>
        <v>0</v>
      </c>
      <c r="BA57" s="3">
        <f t="shared" si="35"/>
        <v>0</v>
      </c>
      <c r="BB57" s="3">
        <f t="shared" si="35"/>
        <v>0</v>
      </c>
      <c r="BC57" s="3">
        <f t="shared" si="35"/>
        <v>0</v>
      </c>
      <c r="BD57" s="3">
        <f t="shared" si="35"/>
        <v>0</v>
      </c>
      <c r="BE57" s="3">
        <f t="shared" si="35"/>
        <v>0</v>
      </c>
      <c r="BF57" s="3">
        <f t="shared" si="36"/>
        <v>0</v>
      </c>
      <c r="BG57" s="3">
        <f t="shared" si="36"/>
        <v>0</v>
      </c>
      <c r="BH57" s="3">
        <f t="shared" si="36"/>
        <v>0</v>
      </c>
      <c r="BI57" s="3">
        <f t="shared" si="36"/>
        <v>0</v>
      </c>
      <c r="BJ57" s="3">
        <f t="shared" si="36"/>
        <v>0</v>
      </c>
      <c r="BK57" s="3">
        <f t="shared" si="36"/>
        <v>0</v>
      </c>
      <c r="BL57" s="3">
        <f t="shared" si="36"/>
        <v>0</v>
      </c>
      <c r="BM57" s="3">
        <f t="shared" si="36"/>
        <v>0</v>
      </c>
      <c r="BN57" s="3">
        <f t="shared" si="36"/>
        <v>0</v>
      </c>
      <c r="BO57" s="3">
        <f t="shared" si="36"/>
        <v>0</v>
      </c>
      <c r="BP57" s="3">
        <f t="shared" si="37"/>
        <v>0</v>
      </c>
      <c r="BQ57" s="3">
        <f t="shared" si="37"/>
        <v>0</v>
      </c>
      <c r="BR57" s="3">
        <f t="shared" si="37"/>
        <v>0</v>
      </c>
      <c r="BS57" s="3">
        <f t="shared" si="37"/>
        <v>0</v>
      </c>
      <c r="BT57" s="3">
        <f t="shared" si="37"/>
        <v>0</v>
      </c>
      <c r="BU57" s="3">
        <f t="shared" si="37"/>
        <v>0</v>
      </c>
      <c r="BV57" s="3">
        <f t="shared" si="37"/>
        <v>0</v>
      </c>
      <c r="BW57" s="3">
        <f t="shared" si="37"/>
        <v>0</v>
      </c>
      <c r="BX57" s="3">
        <f t="shared" si="37"/>
        <v>0</v>
      </c>
      <c r="BY57" s="3">
        <f t="shared" si="37"/>
        <v>0</v>
      </c>
      <c r="BZ57" s="3">
        <f t="shared" si="38"/>
        <v>0</v>
      </c>
      <c r="CA57" s="3">
        <f t="shared" si="38"/>
        <v>0</v>
      </c>
      <c r="CB57" s="3">
        <f t="shared" si="38"/>
        <v>0</v>
      </c>
      <c r="CC57" s="3">
        <f t="shared" si="38"/>
        <v>0</v>
      </c>
      <c r="CD57" s="3">
        <f t="shared" si="38"/>
        <v>0</v>
      </c>
      <c r="CE57" s="3">
        <f t="shared" si="38"/>
        <v>0</v>
      </c>
      <c r="CF57" s="3">
        <f t="shared" si="38"/>
        <v>0</v>
      </c>
      <c r="CG57" s="3">
        <f t="shared" si="38"/>
        <v>0</v>
      </c>
      <c r="CH57" s="3">
        <f t="shared" si="38"/>
        <v>0</v>
      </c>
      <c r="CI57" s="3">
        <f t="shared" si="38"/>
        <v>0</v>
      </c>
      <c r="CJ57" s="3">
        <f t="shared" si="39"/>
        <v>0</v>
      </c>
      <c r="CK57" s="3">
        <f t="shared" si="39"/>
        <v>0</v>
      </c>
      <c r="CL57" s="3">
        <f t="shared" si="39"/>
        <v>0</v>
      </c>
      <c r="CM57" s="3">
        <f t="shared" si="39"/>
        <v>0</v>
      </c>
      <c r="CN57" s="3">
        <f t="shared" si="39"/>
        <v>0</v>
      </c>
      <c r="CO57" s="3">
        <f t="shared" si="39"/>
        <v>0</v>
      </c>
      <c r="CP57" s="3">
        <f t="shared" si="39"/>
        <v>0</v>
      </c>
      <c r="CQ57" s="3">
        <f t="shared" si="39"/>
        <v>0</v>
      </c>
      <c r="CR57" s="3">
        <f t="shared" si="39"/>
        <v>0</v>
      </c>
      <c r="CS57" s="3">
        <f t="shared" si="39"/>
        <v>0</v>
      </c>
      <c r="CT57" s="3">
        <f t="shared" si="40"/>
        <v>0</v>
      </c>
      <c r="CU57" s="3">
        <f t="shared" si="40"/>
        <v>0</v>
      </c>
      <c r="CV57" s="3">
        <f t="shared" si="40"/>
        <v>0</v>
      </c>
      <c r="CW57" s="3">
        <f t="shared" si="40"/>
        <v>0</v>
      </c>
      <c r="CX57" s="3">
        <f t="shared" si="40"/>
        <v>1</v>
      </c>
      <c r="CY57" s="3">
        <f t="shared" si="40"/>
        <v>0</v>
      </c>
      <c r="CZ57" s="3">
        <f t="shared" si="40"/>
        <v>0</v>
      </c>
      <c r="DA57" s="3">
        <f t="shared" si="40"/>
        <v>0</v>
      </c>
      <c r="DB57" s="3">
        <f t="shared" si="40"/>
        <v>0</v>
      </c>
      <c r="DC57" s="3">
        <f t="shared" si="40"/>
        <v>0</v>
      </c>
      <c r="DD57" s="3">
        <f t="shared" si="41"/>
        <v>0</v>
      </c>
      <c r="DE57" s="3">
        <f t="shared" si="41"/>
        <v>0</v>
      </c>
      <c r="DF57" s="3">
        <f t="shared" si="41"/>
        <v>0</v>
      </c>
      <c r="DG57" s="3">
        <f t="shared" si="41"/>
        <v>0</v>
      </c>
      <c r="DH57" s="3">
        <f t="shared" si="41"/>
        <v>0</v>
      </c>
      <c r="DI57" s="3">
        <f t="shared" si="41"/>
        <v>0</v>
      </c>
      <c r="DJ57" s="3">
        <f t="shared" si="41"/>
        <v>0</v>
      </c>
      <c r="DK57" s="3">
        <f t="shared" si="41"/>
        <v>0</v>
      </c>
      <c r="DL57" s="3">
        <f t="shared" si="41"/>
        <v>0</v>
      </c>
      <c r="DM57" s="3">
        <f t="shared" si="41"/>
        <v>0</v>
      </c>
    </row>
    <row r="58" spans="2:117" x14ac:dyDescent="0.35">
      <c r="I58" s="20" t="s">
        <v>9</v>
      </c>
      <c r="J58" s="20" t="s">
        <v>73</v>
      </c>
      <c r="K58" s="20" t="s">
        <v>126</v>
      </c>
      <c r="L58" s="20">
        <v>8</v>
      </c>
      <c r="M58" s="20" t="s">
        <v>9</v>
      </c>
      <c r="N58" s="5">
        <f>SUMIFS(balanco_massas[massa],balanco_massas[macroprocesso],principal[[#This Row],[macroprocesso]],balanco_massas[produto],principal[[#This Row],[proto]])</f>
        <v>3102.0970000000002</v>
      </c>
      <c r="O58" s="22" t="s">
        <v>87</v>
      </c>
      <c r="P58" s="22" t="s">
        <v>147</v>
      </c>
      <c r="Q58" s="23" t="s">
        <v>14</v>
      </c>
      <c r="R58" s="24">
        <v>0</v>
      </c>
      <c r="S58" s="33">
        <v>1</v>
      </c>
      <c r="T58" s="34">
        <f>principal[[#This Row],[dec_perc]]*principal[[#This Row],[consumo_especifico]]</f>
        <v>0</v>
      </c>
      <c r="U58" s="20" t="s">
        <v>15</v>
      </c>
      <c r="V58" s="20">
        <v>1</v>
      </c>
      <c r="W58" s="20"/>
      <c r="X58" s="20"/>
      <c r="Y58" s="20"/>
      <c r="Z58" s="20"/>
      <c r="AA58" s="20"/>
      <c r="AB58" s="20"/>
      <c r="AC58" s="35" cm="1">
        <f t="array" aca="1" ref="AC58" ca="1">SUMPRODUCT(OFFSET(AV58,0,0,1,ROWS(principal[dec_perc])),TRANSPOSE(principal[dec_perc]))</f>
        <v>1</v>
      </c>
      <c r="AD58" s="45">
        <f>principal[[#This Row],[fe_escopo_1]]+principal[[#This Row],[fe_escopo_2]]+principal[[#This Row],[fe_escopo_3]]</f>
        <v>67.78</v>
      </c>
      <c r="AE58" s="6" cm="1">
        <f t="array" ref="AE58">_xlfn.XLOOKUP(1,(principal[[#This Row],[consumivel]]=fator_emissao[consumivel])*(fator_emissao[escopo]="SCOPE 1"),fator_emissao[fator_emissao],0,0)</f>
        <v>0</v>
      </c>
      <c r="AF58" s="6" cm="1">
        <f t="array" ref="AF58">_xlfn.XLOOKUP(1,(principal[[#This Row],[consumivel]]=fator_emissao[consumivel])*(fator_emissao[escopo]="SCOPE 2"),fator_emissao[fator_emissao],0,0)</f>
        <v>0</v>
      </c>
      <c r="AG58" s="6" cm="1">
        <f t="array" ref="AG58">_xlfn.XLOOKUP(1,(principal[[#This Row],[consumivel]]=fator_emissao[consumivel])*(fator_emissao[escopo]="SCOPE 3"),fator_emissao[fator_emissao],0,0)</f>
        <v>67.78</v>
      </c>
      <c r="AH58" s="5">
        <f>principal[[#This Row],[massa_kt]]*principal[[#This Row],[consumo_especifico]]*principal[[#This Row],[fe_escopo_1]]*principal[[#This Row],[dec_perc]]</f>
        <v>0</v>
      </c>
      <c r="AI58" s="5">
        <f>principal[[#This Row],[massa_kt]]*principal[[#This Row],[consumo_especifico]]*principal[[#This Row],[fe_escopo_2]]*principal[[#This Row],[dec_perc]]</f>
        <v>0</v>
      </c>
      <c r="AJ58" s="5">
        <f>principal[[#This Row],[massa_kt]]*principal[[#This Row],[consumo_especifico]]*principal[[#This Row],[fe_escopo_3]]*principal[[#This Row],[dec_perc]]</f>
        <v>0</v>
      </c>
      <c r="AK58" s="12">
        <f>principal[[#This Row],[ESCOPO 1]]+principal[[#This Row],[ESCOPO 2]]+principal[[#This Row],[ESCOPO 3]]</f>
        <v>0</v>
      </c>
      <c r="AL58" s="18">
        <f>1%*principal[[#This Row],[massa_kt]]*principal[[#This Row],[consumo_especifico]]*principal[[#This Row],[fe_escopo_1]]</f>
        <v>0</v>
      </c>
      <c r="AM58" s="18">
        <f>1%*principal[[#This Row],[massa_kt]]*principal[[#This Row],[consumo_especifico]]*principal[[#This Row],[fe_escopo_2]]</f>
        <v>0</v>
      </c>
      <c r="AN58" s="18">
        <f>1%*principal[[#This Row],[massa_kt]]*principal[[#This Row],[consumo_especifico]]*principal[[#This Row],[fe_escopo_3]]</f>
        <v>0</v>
      </c>
      <c r="AO58" s="18">
        <f>principal[[#This Row],[sens_esc_3]]+principal[[#This Row],[sens_esc_2]]+principal[[#This Row],[sens_esc_1]]</f>
        <v>0</v>
      </c>
      <c r="AQ58" s="50">
        <f>IF(principal[[#This Row],[BAU]]=1,1,"")</f>
        <v>1</v>
      </c>
      <c r="AR58" s="50" t="str" cm="1">
        <f t="array" ref="AR58">IFERROR(IF(principal[[#This Row],[tecnologia]]="BAU","",_xlfn.XLOOKUP(1,($B$18:$B$56=principal[[#This Row],[tecnologia]])*($C$18:$C$56=principal[[#This Row],[unidade]]),$D$18:$D$56,0,0)),"")</f>
        <v/>
      </c>
      <c r="AS58" s="50" t="str" cm="1">
        <f t="array" ref="AS58">IFERROR(IF(principal[[#This Row],[tecnologia]]="BAU","",_xlfn.XLOOKUP(1,($B$18:$B$56=principal[[#This Row],[tecnologia]])*($C$18:$C$56=principal[[#This Row],[unidade]]),$E$18:$E$56,0,0)),"")</f>
        <v/>
      </c>
      <c r="AU58" s="46">
        <v>58</v>
      </c>
      <c r="AV58" s="3">
        <f t="shared" si="35"/>
        <v>0</v>
      </c>
      <c r="AW58" s="3">
        <f t="shared" si="35"/>
        <v>0</v>
      </c>
      <c r="AX58" s="3">
        <f t="shared" si="35"/>
        <v>0</v>
      </c>
      <c r="AY58" s="3">
        <f t="shared" si="35"/>
        <v>0</v>
      </c>
      <c r="AZ58" s="3">
        <f t="shared" si="35"/>
        <v>0</v>
      </c>
      <c r="BA58" s="3">
        <f t="shared" si="35"/>
        <v>0</v>
      </c>
      <c r="BB58" s="3">
        <f t="shared" si="35"/>
        <v>0</v>
      </c>
      <c r="BC58" s="3">
        <f t="shared" si="35"/>
        <v>0</v>
      </c>
      <c r="BD58" s="3">
        <f t="shared" si="35"/>
        <v>0</v>
      </c>
      <c r="BE58" s="3">
        <f t="shared" si="35"/>
        <v>0</v>
      </c>
      <c r="BF58" s="3">
        <f t="shared" si="36"/>
        <v>0</v>
      </c>
      <c r="BG58" s="3">
        <f t="shared" si="36"/>
        <v>0</v>
      </c>
      <c r="BH58" s="3">
        <f t="shared" si="36"/>
        <v>0</v>
      </c>
      <c r="BI58" s="3">
        <f t="shared" si="36"/>
        <v>0</v>
      </c>
      <c r="BJ58" s="3">
        <f t="shared" si="36"/>
        <v>0</v>
      </c>
      <c r="BK58" s="3">
        <f t="shared" si="36"/>
        <v>0</v>
      </c>
      <c r="BL58" s="3">
        <f t="shared" si="36"/>
        <v>0</v>
      </c>
      <c r="BM58" s="3">
        <f t="shared" si="36"/>
        <v>0</v>
      </c>
      <c r="BN58" s="3">
        <f t="shared" si="36"/>
        <v>0</v>
      </c>
      <c r="BO58" s="3">
        <f t="shared" si="36"/>
        <v>0</v>
      </c>
      <c r="BP58" s="3">
        <f t="shared" si="37"/>
        <v>0</v>
      </c>
      <c r="BQ58" s="3">
        <f t="shared" si="37"/>
        <v>0</v>
      </c>
      <c r="BR58" s="3">
        <f t="shared" si="37"/>
        <v>0</v>
      </c>
      <c r="BS58" s="3">
        <f t="shared" si="37"/>
        <v>0</v>
      </c>
      <c r="BT58" s="3">
        <f t="shared" si="37"/>
        <v>0</v>
      </c>
      <c r="BU58" s="3">
        <f t="shared" si="37"/>
        <v>0</v>
      </c>
      <c r="BV58" s="3">
        <f t="shared" si="37"/>
        <v>0</v>
      </c>
      <c r="BW58" s="3">
        <f t="shared" si="37"/>
        <v>0</v>
      </c>
      <c r="BX58" s="3">
        <f t="shared" si="37"/>
        <v>0</v>
      </c>
      <c r="BY58" s="3">
        <f t="shared" si="37"/>
        <v>0</v>
      </c>
      <c r="BZ58" s="3">
        <f t="shared" si="38"/>
        <v>0</v>
      </c>
      <c r="CA58" s="3">
        <f t="shared" si="38"/>
        <v>0</v>
      </c>
      <c r="CB58" s="3">
        <f t="shared" si="38"/>
        <v>0</v>
      </c>
      <c r="CC58" s="3">
        <f t="shared" si="38"/>
        <v>0</v>
      </c>
      <c r="CD58" s="3">
        <f t="shared" si="38"/>
        <v>0</v>
      </c>
      <c r="CE58" s="3">
        <f t="shared" si="38"/>
        <v>0</v>
      </c>
      <c r="CF58" s="3">
        <f t="shared" si="38"/>
        <v>0</v>
      </c>
      <c r="CG58" s="3">
        <f t="shared" si="38"/>
        <v>0</v>
      </c>
      <c r="CH58" s="3">
        <f t="shared" si="38"/>
        <v>0</v>
      </c>
      <c r="CI58" s="3">
        <f t="shared" si="38"/>
        <v>0</v>
      </c>
      <c r="CJ58" s="3">
        <f t="shared" si="39"/>
        <v>0</v>
      </c>
      <c r="CK58" s="3">
        <f t="shared" si="39"/>
        <v>0</v>
      </c>
      <c r="CL58" s="3">
        <f t="shared" si="39"/>
        <v>0</v>
      </c>
      <c r="CM58" s="3">
        <f t="shared" si="39"/>
        <v>0</v>
      </c>
      <c r="CN58" s="3">
        <f t="shared" si="39"/>
        <v>0</v>
      </c>
      <c r="CO58" s="3">
        <f t="shared" si="39"/>
        <v>0</v>
      </c>
      <c r="CP58" s="3">
        <f t="shared" si="39"/>
        <v>0</v>
      </c>
      <c r="CQ58" s="3">
        <f t="shared" si="39"/>
        <v>0</v>
      </c>
      <c r="CR58" s="3">
        <f t="shared" si="39"/>
        <v>0</v>
      </c>
      <c r="CS58" s="3">
        <f t="shared" si="39"/>
        <v>0</v>
      </c>
      <c r="CT58" s="3">
        <f t="shared" si="40"/>
        <v>0</v>
      </c>
      <c r="CU58" s="3">
        <f t="shared" si="40"/>
        <v>0</v>
      </c>
      <c r="CV58" s="3">
        <f t="shared" si="40"/>
        <v>0</v>
      </c>
      <c r="CW58" s="3">
        <f t="shared" si="40"/>
        <v>0</v>
      </c>
      <c r="CX58" s="3">
        <f t="shared" si="40"/>
        <v>0</v>
      </c>
      <c r="CY58" s="3">
        <f t="shared" si="40"/>
        <v>1</v>
      </c>
      <c r="CZ58" s="3">
        <f t="shared" si="40"/>
        <v>0</v>
      </c>
      <c r="DA58" s="3">
        <f t="shared" si="40"/>
        <v>0</v>
      </c>
      <c r="DB58" s="3">
        <f t="shared" si="40"/>
        <v>0</v>
      </c>
      <c r="DC58" s="3">
        <f t="shared" si="40"/>
        <v>0</v>
      </c>
      <c r="DD58" s="3">
        <f t="shared" si="41"/>
        <v>0</v>
      </c>
      <c r="DE58" s="3">
        <f t="shared" si="41"/>
        <v>0</v>
      </c>
      <c r="DF58" s="3">
        <f t="shared" si="41"/>
        <v>0</v>
      </c>
      <c r="DG58" s="3">
        <f t="shared" si="41"/>
        <v>0</v>
      </c>
      <c r="DH58" s="3">
        <f t="shared" si="41"/>
        <v>0</v>
      </c>
      <c r="DI58" s="3">
        <f t="shared" si="41"/>
        <v>0</v>
      </c>
      <c r="DJ58" s="3">
        <f t="shared" si="41"/>
        <v>0</v>
      </c>
      <c r="DK58" s="3">
        <f t="shared" si="41"/>
        <v>0</v>
      </c>
      <c r="DL58" s="3">
        <f t="shared" si="41"/>
        <v>0</v>
      </c>
      <c r="DM58" s="3">
        <f t="shared" si="41"/>
        <v>0</v>
      </c>
    </row>
    <row r="59" spans="2:117" x14ac:dyDescent="0.35">
      <c r="I59" s="20" t="s">
        <v>9</v>
      </c>
      <c r="J59" s="20" t="s">
        <v>32</v>
      </c>
      <c r="K59" s="20" t="s">
        <v>122</v>
      </c>
      <c r="L59" s="20">
        <v>5</v>
      </c>
      <c r="M59" s="20" t="s">
        <v>9</v>
      </c>
      <c r="N59" s="5">
        <f>SUMIFS(balanco_massas[massa],balanco_massas[macroprocesso],principal[[#This Row],[macroprocesso]],balanco_massas[produto],principal[[#This Row],[proto]])</f>
        <v>3452.8627031935594</v>
      </c>
      <c r="O59" s="22" t="s">
        <v>127</v>
      </c>
      <c r="P59" s="22" t="s">
        <v>160</v>
      </c>
      <c r="Q59" s="23" t="s">
        <v>130</v>
      </c>
      <c r="R59" s="24">
        <v>14.7287</v>
      </c>
      <c r="S59" s="33">
        <v>1</v>
      </c>
      <c r="T59" s="34">
        <f>principal[[#This Row],[dec_perc]]*principal[[#This Row],[consumo_especifico]]</f>
        <v>14.7287</v>
      </c>
      <c r="U59" s="20" t="s">
        <v>45</v>
      </c>
      <c r="V59" s="20">
        <v>0</v>
      </c>
      <c r="W59" s="20">
        <v>1</v>
      </c>
      <c r="X59" s="20"/>
      <c r="Y59" s="20"/>
      <c r="Z59" s="20"/>
      <c r="AA59" s="20"/>
      <c r="AB59" s="20"/>
      <c r="AC59" s="35" cm="1">
        <f t="array" aca="1" ref="AC59" ca="1">SUMPRODUCT(OFFSET(AV59,0,0,1,ROWS(principal[dec_perc])),TRANSPOSE(principal[dec_perc]))</f>
        <v>1</v>
      </c>
      <c r="AD59" s="45">
        <f>principal[[#This Row],[fe_escopo_1]]+principal[[#This Row],[fe_escopo_2]]+principal[[#This Row],[fe_escopo_3]]</f>
        <v>0.59260180000000007</v>
      </c>
      <c r="AE59" s="6" cm="1">
        <f t="array" ref="AE59">_xlfn.XLOOKUP(1,(principal[[#This Row],[consumivel]]=fator_emissao[consumivel])*(fator_emissao[escopo]="SCOPE 1"),fator_emissao[fator_emissao],0,0)</f>
        <v>1.7999999999999999E-6</v>
      </c>
      <c r="AF59" s="6" cm="1">
        <f t="array" ref="AF59">_xlfn.XLOOKUP(1,(principal[[#This Row],[consumivel]]=fator_emissao[consumivel])*(fator_emissao[escopo]="SCOPE 2"),fator_emissao[fator_emissao],0,0)</f>
        <v>0</v>
      </c>
      <c r="AG59" s="6" cm="1">
        <f t="array" ref="AG59">_xlfn.XLOOKUP(1,(principal[[#This Row],[consumivel]]=fator_emissao[consumivel])*(fator_emissao[escopo]="SCOPE 3"),fator_emissao[fator_emissao],0,0)</f>
        <v>0.59260000000000002</v>
      </c>
      <c r="AH59" s="5">
        <f>principal[[#This Row],[massa_kt]]*principal[[#This Row],[consumo_especifico]]*principal[[#This Row],[fe_escopo_1]]*principal[[#This Row],[dec_perc]]</f>
        <v>9.154112201374856E-2</v>
      </c>
      <c r="AI59" s="5">
        <f>principal[[#This Row],[massa_kt]]*principal[[#This Row],[consumo_especifico]]*principal[[#This Row],[fe_escopo_2]]*principal[[#This Row],[dec_perc]]</f>
        <v>0</v>
      </c>
      <c r="AJ59" s="5">
        <f>principal[[#This Row],[massa_kt]]*principal[[#This Row],[consumo_especifico]]*principal[[#This Row],[fe_escopo_3]]*principal[[#This Row],[dec_perc]]</f>
        <v>30137.371614081891</v>
      </c>
      <c r="AK59" s="12">
        <f>principal[[#This Row],[ESCOPO 1]]+principal[[#This Row],[ESCOPO 2]]+principal[[#This Row],[ESCOPO 3]]</f>
        <v>30137.463155203903</v>
      </c>
      <c r="AL59" s="18">
        <f>1%*principal[[#This Row],[massa_kt]]*principal[[#This Row],[consumo_especifico]]*principal[[#This Row],[fe_escopo_1]]</f>
        <v>9.1541122013748548E-4</v>
      </c>
      <c r="AM59" s="18">
        <f>1%*principal[[#This Row],[massa_kt]]*principal[[#This Row],[consumo_especifico]]*principal[[#This Row],[fe_escopo_2]]</f>
        <v>0</v>
      </c>
      <c r="AN59" s="18">
        <f>1%*principal[[#This Row],[massa_kt]]*principal[[#This Row],[consumo_especifico]]*principal[[#This Row],[fe_escopo_3]]</f>
        <v>301.37371614081883</v>
      </c>
      <c r="AO59" s="18">
        <f>principal[[#This Row],[sens_esc_3]]+principal[[#This Row],[sens_esc_2]]+principal[[#This Row],[sens_esc_1]]</f>
        <v>301.37463155203898</v>
      </c>
      <c r="AQ59" s="50" t="str">
        <f>IF(principal[[#This Row],[BAU]]=1,1,"")</f>
        <v/>
      </c>
      <c r="AR59" s="50" cm="1">
        <f t="array" aca="1" ref="AR59" ca="1">IFERROR(IF(principal[[#This Row],[tecnologia]]="BAU","",_xlfn.XLOOKUP(1,($B$18:$B$56=principal[[#This Row],[tecnologia]])*($C$18:$C$56=principal[[#This Row],[unidade]]),$D$18:$D$56,0,0)),"")</f>
        <v>0</v>
      </c>
      <c r="AS59" s="50" cm="1">
        <f t="array" aca="1" ref="AS59" ca="1">IFERROR(IF(principal[[#This Row],[tecnologia]]="BAU","",_xlfn.XLOOKUP(1,($B$18:$B$56=principal[[#This Row],[tecnologia]])*($C$18:$C$56=principal[[#This Row],[unidade]]),$E$18:$E$56,0,0)),"")</f>
        <v>1</v>
      </c>
      <c r="AU59" s="46">
        <v>59</v>
      </c>
      <c r="AV59" s="3">
        <f t="shared" si="35"/>
        <v>0</v>
      </c>
      <c r="AW59" s="3">
        <f t="shared" si="35"/>
        <v>0</v>
      </c>
      <c r="AX59" s="3">
        <f t="shared" si="35"/>
        <v>0</v>
      </c>
      <c r="AY59" s="3">
        <f t="shared" si="35"/>
        <v>0</v>
      </c>
      <c r="AZ59" s="3">
        <f t="shared" si="35"/>
        <v>0</v>
      </c>
      <c r="BA59" s="3">
        <f t="shared" si="35"/>
        <v>0</v>
      </c>
      <c r="BB59" s="3">
        <f t="shared" si="35"/>
        <v>0</v>
      </c>
      <c r="BC59" s="3">
        <f t="shared" si="35"/>
        <v>0</v>
      </c>
      <c r="BD59" s="3">
        <f t="shared" si="35"/>
        <v>0</v>
      </c>
      <c r="BE59" s="3">
        <f t="shared" si="35"/>
        <v>0</v>
      </c>
      <c r="BF59" s="3">
        <f t="shared" si="36"/>
        <v>0</v>
      </c>
      <c r="BG59" s="3">
        <f t="shared" si="36"/>
        <v>0</v>
      </c>
      <c r="BH59" s="3">
        <f t="shared" si="36"/>
        <v>0</v>
      </c>
      <c r="BI59" s="3">
        <f t="shared" si="36"/>
        <v>0</v>
      </c>
      <c r="BJ59" s="3">
        <f t="shared" si="36"/>
        <v>0</v>
      </c>
      <c r="BK59" s="3">
        <f t="shared" si="36"/>
        <v>0</v>
      </c>
      <c r="BL59" s="3">
        <f t="shared" si="36"/>
        <v>0</v>
      </c>
      <c r="BM59" s="3">
        <f t="shared" si="36"/>
        <v>0</v>
      </c>
      <c r="BN59" s="3">
        <f t="shared" si="36"/>
        <v>0</v>
      </c>
      <c r="BO59" s="3">
        <f t="shared" si="36"/>
        <v>0</v>
      </c>
      <c r="BP59" s="3">
        <f t="shared" si="37"/>
        <v>0</v>
      </c>
      <c r="BQ59" s="3">
        <f t="shared" si="37"/>
        <v>0</v>
      </c>
      <c r="BR59" s="3">
        <f t="shared" si="37"/>
        <v>0</v>
      </c>
      <c r="BS59" s="3">
        <f t="shared" si="37"/>
        <v>0</v>
      </c>
      <c r="BT59" s="3">
        <f t="shared" si="37"/>
        <v>0</v>
      </c>
      <c r="BU59" s="3">
        <f t="shared" si="37"/>
        <v>0</v>
      </c>
      <c r="BV59" s="3">
        <f t="shared" si="37"/>
        <v>0</v>
      </c>
      <c r="BW59" s="3">
        <f t="shared" si="37"/>
        <v>0</v>
      </c>
      <c r="BX59" s="3">
        <f t="shared" si="37"/>
        <v>0</v>
      </c>
      <c r="BY59" s="3">
        <f t="shared" si="37"/>
        <v>0</v>
      </c>
      <c r="BZ59" s="3">
        <f t="shared" si="38"/>
        <v>0</v>
      </c>
      <c r="CA59" s="3">
        <f t="shared" si="38"/>
        <v>0</v>
      </c>
      <c r="CB59" s="3">
        <f t="shared" si="38"/>
        <v>0</v>
      </c>
      <c r="CC59" s="3">
        <f t="shared" si="38"/>
        <v>0</v>
      </c>
      <c r="CD59" s="3">
        <f t="shared" si="38"/>
        <v>0</v>
      </c>
      <c r="CE59" s="3">
        <f t="shared" si="38"/>
        <v>0</v>
      </c>
      <c r="CF59" s="3">
        <f t="shared" si="38"/>
        <v>0</v>
      </c>
      <c r="CG59" s="3">
        <f t="shared" si="38"/>
        <v>0</v>
      </c>
      <c r="CH59" s="3">
        <f t="shared" si="38"/>
        <v>0</v>
      </c>
      <c r="CI59" s="3">
        <f t="shared" si="38"/>
        <v>0</v>
      </c>
      <c r="CJ59" s="3">
        <f t="shared" si="39"/>
        <v>0</v>
      </c>
      <c r="CK59" s="3">
        <f t="shared" si="39"/>
        <v>0</v>
      </c>
      <c r="CL59" s="3">
        <f t="shared" si="39"/>
        <v>0</v>
      </c>
      <c r="CM59" s="3">
        <f t="shared" si="39"/>
        <v>0</v>
      </c>
      <c r="CN59" s="3">
        <f t="shared" si="39"/>
        <v>0</v>
      </c>
      <c r="CO59" s="3">
        <f t="shared" si="39"/>
        <v>0</v>
      </c>
      <c r="CP59" s="3">
        <f t="shared" si="39"/>
        <v>0</v>
      </c>
      <c r="CQ59" s="3">
        <f t="shared" si="39"/>
        <v>0</v>
      </c>
      <c r="CR59" s="3">
        <f t="shared" si="39"/>
        <v>0</v>
      </c>
      <c r="CS59" s="3">
        <f t="shared" si="39"/>
        <v>0</v>
      </c>
      <c r="CT59" s="3">
        <f t="shared" si="40"/>
        <v>0</v>
      </c>
      <c r="CU59" s="3">
        <f t="shared" si="40"/>
        <v>0</v>
      </c>
      <c r="CV59" s="3">
        <f t="shared" si="40"/>
        <v>0</v>
      </c>
      <c r="CW59" s="3">
        <f t="shared" si="40"/>
        <v>0</v>
      </c>
      <c r="CX59" s="3">
        <f t="shared" si="40"/>
        <v>0</v>
      </c>
      <c r="CY59" s="3">
        <f t="shared" si="40"/>
        <v>0</v>
      </c>
      <c r="CZ59" s="3">
        <f t="shared" si="40"/>
        <v>1</v>
      </c>
      <c r="DA59" s="3">
        <f t="shared" si="40"/>
        <v>0</v>
      </c>
      <c r="DB59" s="3">
        <f t="shared" si="40"/>
        <v>0</v>
      </c>
      <c r="DC59" s="3">
        <f t="shared" si="40"/>
        <v>0</v>
      </c>
      <c r="DD59" s="3">
        <f t="shared" si="41"/>
        <v>0</v>
      </c>
      <c r="DE59" s="3">
        <f t="shared" si="41"/>
        <v>0</v>
      </c>
      <c r="DF59" s="3">
        <f t="shared" si="41"/>
        <v>0</v>
      </c>
      <c r="DG59" s="3">
        <f t="shared" si="41"/>
        <v>0</v>
      </c>
      <c r="DH59" s="3">
        <f t="shared" si="41"/>
        <v>0</v>
      </c>
      <c r="DI59" s="3">
        <f t="shared" si="41"/>
        <v>0</v>
      </c>
      <c r="DJ59" s="3">
        <f t="shared" si="41"/>
        <v>0</v>
      </c>
      <c r="DK59" s="3">
        <f t="shared" si="41"/>
        <v>0</v>
      </c>
      <c r="DL59" s="3">
        <f t="shared" si="41"/>
        <v>0</v>
      </c>
      <c r="DM59" s="3">
        <f t="shared" si="41"/>
        <v>0</v>
      </c>
    </row>
    <row r="60" spans="2:117" x14ac:dyDescent="0.35">
      <c r="I60" s="20" t="s">
        <v>9</v>
      </c>
      <c r="J60" s="20" t="s">
        <v>32</v>
      </c>
      <c r="K60" s="20" t="s">
        <v>122</v>
      </c>
      <c r="L60" s="20">
        <v>5</v>
      </c>
      <c r="M60" s="20" t="s">
        <v>9</v>
      </c>
      <c r="N60" s="5">
        <f>SUMIFS(balanco_massas[massa],balanco_massas[macroprocesso],principal[[#This Row],[macroprocesso]],balanco_massas[produto],principal[[#This Row],[proto]])</f>
        <v>3452.8627031935594</v>
      </c>
      <c r="O60" s="22" t="s">
        <v>106</v>
      </c>
      <c r="P60" s="22" t="s">
        <v>160</v>
      </c>
      <c r="Q60" s="23" t="s">
        <v>44</v>
      </c>
      <c r="R60" s="24">
        <v>13.700708351999999</v>
      </c>
      <c r="S60" s="33">
        <v>0</v>
      </c>
      <c r="T60" s="34">
        <f>principal[[#This Row],[dec_perc]]*principal[[#This Row],[consumo_especifico]]</f>
        <v>0</v>
      </c>
      <c r="U60" s="20" t="s">
        <v>45</v>
      </c>
      <c r="V60" s="20">
        <v>0</v>
      </c>
      <c r="W60" s="20"/>
      <c r="X60" s="20">
        <v>1</v>
      </c>
      <c r="Y60" s="20"/>
      <c r="Z60" s="20"/>
      <c r="AA60" s="20"/>
      <c r="AB60" s="20"/>
      <c r="AC60" s="35" cm="1">
        <f t="array" aca="1" ref="AC60" ca="1">SUMPRODUCT(OFFSET(AV60,0,0,1,ROWS(principal[dec_perc])),TRANSPOSE(principal[dec_perc]))</f>
        <v>0</v>
      </c>
      <c r="AD60" s="45">
        <f>principal[[#This Row],[fe_escopo_1]]+principal[[#This Row],[fe_escopo_2]]+principal[[#This Row],[fe_escopo_3]]</f>
        <v>2.3168544958158996</v>
      </c>
      <c r="AE60" s="6" cm="1">
        <f t="array" ref="AE60">_xlfn.XLOOKUP(1,(principal[[#This Row],[consumivel]]=fator_emissao[consumivel])*(fator_emissao[escopo]="SCOPE 1"),fator_emissao[fator_emissao],0,0)</f>
        <v>2.0349544958158998</v>
      </c>
      <c r="AF60" s="6" cm="1">
        <f t="array" ref="AF60">_xlfn.XLOOKUP(1,(principal[[#This Row],[consumivel]]=fator_emissao[consumivel])*(fator_emissao[escopo]="SCOPE 2"),fator_emissao[fator_emissao],0,0)</f>
        <v>0</v>
      </c>
      <c r="AG60" s="6" cm="1">
        <f t="array" ref="AG60">_xlfn.XLOOKUP(1,(principal[[#This Row],[consumivel]]=fator_emissao[consumivel])*(fator_emissao[escopo]="SCOPE 3"),fator_emissao[fator_emissao],0,0)</f>
        <v>0.28189999999999998</v>
      </c>
      <c r="AH60" s="5">
        <f>principal[[#This Row],[massa_kt]]*principal[[#This Row],[consumo_especifico]]*principal[[#This Row],[fe_escopo_1]]*principal[[#This Row],[dec_perc]]</f>
        <v>0</v>
      </c>
      <c r="AI60" s="5">
        <f>principal[[#This Row],[massa_kt]]*principal[[#This Row],[consumo_especifico]]*principal[[#This Row],[fe_escopo_2]]*principal[[#This Row],[dec_perc]]</f>
        <v>0</v>
      </c>
      <c r="AJ60" s="5">
        <f>principal[[#This Row],[massa_kt]]*principal[[#This Row],[consumo_especifico]]*principal[[#This Row],[fe_escopo_3]]*principal[[#This Row],[dec_perc]]</f>
        <v>0</v>
      </c>
      <c r="AK60" s="12">
        <f>principal[[#This Row],[ESCOPO 1]]+principal[[#This Row],[ESCOPO 2]]+principal[[#This Row],[ESCOPO 3]]</f>
        <v>0</v>
      </c>
      <c r="AL60" s="18">
        <f>1%*principal[[#This Row],[massa_kt]]*principal[[#This Row],[consumo_especifico]]*principal[[#This Row],[fe_escopo_1]]</f>
        <v>962.66910371377276</v>
      </c>
      <c r="AM60" s="18">
        <f>1%*principal[[#This Row],[massa_kt]]*principal[[#This Row],[consumo_especifico]]*principal[[#This Row],[fe_escopo_2]]</f>
        <v>0</v>
      </c>
      <c r="AN60" s="18">
        <f>1%*principal[[#This Row],[massa_kt]]*principal[[#This Row],[consumo_especifico]]*principal[[#This Row],[fe_escopo_3]]</f>
        <v>133.35748828531231</v>
      </c>
      <c r="AO60" s="18">
        <f>principal[[#This Row],[sens_esc_3]]+principal[[#This Row],[sens_esc_2]]+principal[[#This Row],[sens_esc_1]]</f>
        <v>1096.026591999085</v>
      </c>
      <c r="AQ60" s="50" t="str">
        <f>IF(principal[[#This Row],[BAU]]=1,1,"")</f>
        <v/>
      </c>
      <c r="AR60" s="50" cm="1">
        <f t="array" aca="1" ref="AR60" ca="1">IFERROR(IF(principal[[#This Row],[tecnologia]]="BAU","",_xlfn.XLOOKUP(1,($B$18:$B$56=principal[[#This Row],[tecnologia]])*($C$18:$C$56=principal[[#This Row],[unidade]]),$D$18:$D$56,0,0)),"")</f>
        <v>0</v>
      </c>
      <c r="AS60" s="50" cm="1">
        <f t="array" aca="1" ref="AS60" ca="1">IFERROR(IF(principal[[#This Row],[tecnologia]]="BAU","",_xlfn.XLOOKUP(1,($B$18:$B$56=principal[[#This Row],[tecnologia]])*($C$18:$C$56=principal[[#This Row],[unidade]]),$E$18:$E$56,0,0)),"")</f>
        <v>1</v>
      </c>
      <c r="AU60" s="47">
        <v>60</v>
      </c>
      <c r="AV60" s="3">
        <f t="shared" si="35"/>
        <v>0</v>
      </c>
      <c r="AW60" s="3">
        <f t="shared" si="35"/>
        <v>0</v>
      </c>
      <c r="AX60" s="3">
        <f t="shared" si="35"/>
        <v>0</v>
      </c>
      <c r="AY60" s="3">
        <f t="shared" si="35"/>
        <v>0</v>
      </c>
      <c r="AZ60" s="3">
        <f t="shared" si="35"/>
        <v>0</v>
      </c>
      <c r="BA60" s="3">
        <f t="shared" si="35"/>
        <v>0</v>
      </c>
      <c r="BB60" s="3">
        <f t="shared" si="35"/>
        <v>0</v>
      </c>
      <c r="BC60" s="3">
        <f t="shared" si="35"/>
        <v>0</v>
      </c>
      <c r="BD60" s="3">
        <f t="shared" si="35"/>
        <v>0</v>
      </c>
      <c r="BE60" s="3">
        <f t="shared" si="35"/>
        <v>0</v>
      </c>
      <c r="BF60" s="3">
        <f t="shared" si="36"/>
        <v>0</v>
      </c>
      <c r="BG60" s="3">
        <f t="shared" si="36"/>
        <v>0</v>
      </c>
      <c r="BH60" s="3">
        <f t="shared" si="36"/>
        <v>0</v>
      </c>
      <c r="BI60" s="3">
        <f t="shared" si="36"/>
        <v>0</v>
      </c>
      <c r="BJ60" s="3">
        <f t="shared" si="36"/>
        <v>0</v>
      </c>
      <c r="BK60" s="3">
        <f t="shared" si="36"/>
        <v>0</v>
      </c>
      <c r="BL60" s="3">
        <f t="shared" si="36"/>
        <v>0</v>
      </c>
      <c r="BM60" s="3">
        <f t="shared" si="36"/>
        <v>0</v>
      </c>
      <c r="BN60" s="3">
        <f t="shared" si="36"/>
        <v>0</v>
      </c>
      <c r="BO60" s="3">
        <f t="shared" si="36"/>
        <v>0</v>
      </c>
      <c r="BP60" s="3">
        <f t="shared" si="37"/>
        <v>0</v>
      </c>
      <c r="BQ60" s="3">
        <f t="shared" si="37"/>
        <v>0</v>
      </c>
      <c r="BR60" s="3">
        <f t="shared" si="37"/>
        <v>0</v>
      </c>
      <c r="BS60" s="3">
        <f t="shared" si="37"/>
        <v>0</v>
      </c>
      <c r="BT60" s="3">
        <f t="shared" si="37"/>
        <v>0</v>
      </c>
      <c r="BU60" s="3">
        <f t="shared" si="37"/>
        <v>0</v>
      </c>
      <c r="BV60" s="3">
        <f t="shared" si="37"/>
        <v>0</v>
      </c>
      <c r="BW60" s="3">
        <f t="shared" si="37"/>
        <v>0</v>
      </c>
      <c r="BX60" s="3">
        <f t="shared" si="37"/>
        <v>0</v>
      </c>
      <c r="BY60" s="3">
        <f t="shared" si="37"/>
        <v>0</v>
      </c>
      <c r="BZ60" s="3">
        <f t="shared" si="38"/>
        <v>0</v>
      </c>
      <c r="CA60" s="3">
        <f t="shared" si="38"/>
        <v>0</v>
      </c>
      <c r="CB60" s="3">
        <f t="shared" si="38"/>
        <v>0</v>
      </c>
      <c r="CC60" s="3">
        <f t="shared" si="38"/>
        <v>0</v>
      </c>
      <c r="CD60" s="3">
        <f t="shared" si="38"/>
        <v>0</v>
      </c>
      <c r="CE60" s="3">
        <f t="shared" si="38"/>
        <v>0</v>
      </c>
      <c r="CF60" s="3">
        <f t="shared" si="38"/>
        <v>0</v>
      </c>
      <c r="CG60" s="3">
        <f t="shared" si="38"/>
        <v>0</v>
      </c>
      <c r="CH60" s="3">
        <f t="shared" si="38"/>
        <v>0</v>
      </c>
      <c r="CI60" s="3">
        <f t="shared" si="38"/>
        <v>0</v>
      </c>
      <c r="CJ60" s="3">
        <f t="shared" si="39"/>
        <v>0</v>
      </c>
      <c r="CK60" s="3">
        <f t="shared" si="39"/>
        <v>0</v>
      </c>
      <c r="CL60" s="3">
        <f t="shared" si="39"/>
        <v>0</v>
      </c>
      <c r="CM60" s="3">
        <f t="shared" si="39"/>
        <v>0</v>
      </c>
      <c r="CN60" s="3">
        <f t="shared" si="39"/>
        <v>0</v>
      </c>
      <c r="CO60" s="3">
        <f t="shared" si="39"/>
        <v>0</v>
      </c>
      <c r="CP60" s="3">
        <f t="shared" si="39"/>
        <v>0</v>
      </c>
      <c r="CQ60" s="3">
        <f t="shared" si="39"/>
        <v>0</v>
      </c>
      <c r="CR60" s="3">
        <f t="shared" si="39"/>
        <v>0</v>
      </c>
      <c r="CS60" s="3">
        <f t="shared" si="39"/>
        <v>0</v>
      </c>
      <c r="CT60" s="3">
        <f t="shared" si="40"/>
        <v>0</v>
      </c>
      <c r="CU60" s="3">
        <f t="shared" si="40"/>
        <v>0</v>
      </c>
      <c r="CV60" s="3">
        <f t="shared" si="40"/>
        <v>0</v>
      </c>
      <c r="CW60" s="3">
        <f t="shared" si="40"/>
        <v>0</v>
      </c>
      <c r="CX60" s="3">
        <f t="shared" si="40"/>
        <v>0</v>
      </c>
      <c r="CY60" s="3">
        <f t="shared" si="40"/>
        <v>0</v>
      </c>
      <c r="CZ60" s="3">
        <f t="shared" si="40"/>
        <v>0</v>
      </c>
      <c r="DA60" s="3">
        <f t="shared" si="40"/>
        <v>1</v>
      </c>
      <c r="DB60" s="3">
        <f t="shared" si="40"/>
        <v>0</v>
      </c>
      <c r="DC60" s="3">
        <f t="shared" si="40"/>
        <v>0</v>
      </c>
      <c r="DD60" s="3">
        <f t="shared" si="41"/>
        <v>0</v>
      </c>
      <c r="DE60" s="3">
        <f t="shared" si="41"/>
        <v>0</v>
      </c>
      <c r="DF60" s="3">
        <f t="shared" si="41"/>
        <v>0</v>
      </c>
      <c r="DG60" s="3">
        <f t="shared" si="41"/>
        <v>0</v>
      </c>
      <c r="DH60" s="3">
        <f t="shared" si="41"/>
        <v>0</v>
      </c>
      <c r="DI60" s="3">
        <f t="shared" si="41"/>
        <v>0</v>
      </c>
      <c r="DJ60" s="3">
        <f t="shared" si="41"/>
        <v>0</v>
      </c>
      <c r="DK60" s="3">
        <f t="shared" si="41"/>
        <v>0</v>
      </c>
      <c r="DL60" s="3">
        <f t="shared" si="41"/>
        <v>0</v>
      </c>
      <c r="DM60" s="3">
        <f t="shared" si="41"/>
        <v>0</v>
      </c>
    </row>
    <row r="61" spans="2:117" x14ac:dyDescent="0.35">
      <c r="I61" s="20" t="s">
        <v>9</v>
      </c>
      <c r="J61" s="20" t="s">
        <v>50</v>
      </c>
      <c r="K61" s="20" t="s">
        <v>119</v>
      </c>
      <c r="L61" s="20">
        <v>1</v>
      </c>
      <c r="M61" s="20" t="s">
        <v>51</v>
      </c>
      <c r="N61" s="5">
        <f>SUMIFS(balanco_massas[massa],balanco_massas[macroprocesso],principal[[#This Row],[macroprocesso]],balanco_massas[produto],principal[[#This Row],[proto]])</f>
        <v>3455.0843085184442</v>
      </c>
      <c r="O61" s="22" t="s">
        <v>140</v>
      </c>
      <c r="P61" s="22" t="s">
        <v>146</v>
      </c>
      <c r="Q61" s="23" t="s">
        <v>128</v>
      </c>
      <c r="R61" s="24">
        <v>1.28715</v>
      </c>
      <c r="S61" s="33">
        <v>1</v>
      </c>
      <c r="T61" s="34">
        <f>principal[[#This Row],[dec_perc]]*principal[[#This Row],[consumo_especifico]]</f>
        <v>1.28715</v>
      </c>
      <c r="U61" s="20" t="s">
        <v>20</v>
      </c>
      <c r="V61" s="20">
        <v>0</v>
      </c>
      <c r="W61" s="20"/>
      <c r="X61" s="20"/>
      <c r="Y61" s="20">
        <v>1</v>
      </c>
      <c r="Z61" s="20"/>
      <c r="AA61" s="20"/>
      <c r="AB61" s="20"/>
      <c r="AC61" s="35" cm="1">
        <f t="array" aca="1" ref="AC61" ca="1">SUMPRODUCT(OFFSET(AV61,0,0,1,ROWS(principal[dec_perc])),TRANSPOSE(principal[dec_perc]))</f>
        <v>1</v>
      </c>
      <c r="AD61" s="45">
        <f>principal[[#This Row],[fe_escopo_1]]+principal[[#This Row],[fe_escopo_2]]+principal[[#This Row],[fe_escopo_3]]</f>
        <v>2.48</v>
      </c>
      <c r="AE61" s="6" cm="1">
        <f t="array" ref="AE61">_xlfn.XLOOKUP(1,(principal[[#This Row],[consumivel]]=fator_emissao[consumivel])*(fator_emissao[escopo]="SCOPE 1"),fator_emissao[fator_emissao],0,0)</f>
        <v>1.88</v>
      </c>
      <c r="AF61" s="6" cm="1">
        <f t="array" ref="AF61">_xlfn.XLOOKUP(1,(principal[[#This Row],[consumivel]]=fator_emissao[consumivel])*(fator_emissao[escopo]="SCOPE 2"),fator_emissao[fator_emissao],0,0)</f>
        <v>0</v>
      </c>
      <c r="AG61" s="6" cm="1">
        <f t="array" ref="AG61">_xlfn.XLOOKUP(1,(principal[[#This Row],[consumivel]]=fator_emissao[consumivel])*(fator_emissao[escopo]="SCOPE 3"),fator_emissao[fator_emissao],0,0)</f>
        <v>0.6</v>
      </c>
      <c r="AH61" s="5">
        <f>principal[[#This Row],[massa_kt]]*principal[[#This Row],[consumo_especifico]]*principal[[#This Row],[fe_escopo_1]]*principal[[#This Row],[dec_perc]]</f>
        <v>8360.7581232938883</v>
      </c>
      <c r="AI61" s="5">
        <f>principal[[#This Row],[massa_kt]]*principal[[#This Row],[consumo_especifico]]*principal[[#This Row],[fe_escopo_2]]*principal[[#This Row],[dec_perc]]</f>
        <v>0</v>
      </c>
      <c r="AJ61" s="5">
        <f>principal[[#This Row],[massa_kt]]*principal[[#This Row],[consumo_especifico]]*principal[[#This Row],[fe_escopo_3]]*principal[[#This Row],[dec_perc]]</f>
        <v>2668.3270606257092</v>
      </c>
      <c r="AK61" s="12">
        <f>principal[[#This Row],[ESCOPO 1]]+principal[[#This Row],[ESCOPO 2]]+principal[[#This Row],[ESCOPO 3]]</f>
        <v>11029.085183919597</v>
      </c>
      <c r="AL61" s="18">
        <f>1%*principal[[#This Row],[massa_kt]]*principal[[#This Row],[consumo_especifico]]*principal[[#This Row],[fe_escopo_1]]</f>
        <v>83.607581232938898</v>
      </c>
      <c r="AM61" s="18">
        <f>1%*principal[[#This Row],[massa_kt]]*principal[[#This Row],[consumo_especifico]]*principal[[#This Row],[fe_escopo_2]]</f>
        <v>0</v>
      </c>
      <c r="AN61" s="18">
        <f>1%*principal[[#This Row],[massa_kt]]*principal[[#This Row],[consumo_especifico]]*principal[[#This Row],[fe_escopo_3]]</f>
        <v>26.683270606257096</v>
      </c>
      <c r="AO61" s="18">
        <f>principal[[#This Row],[sens_esc_3]]+principal[[#This Row],[sens_esc_2]]+principal[[#This Row],[sens_esc_1]]</f>
        <v>110.29085183919599</v>
      </c>
      <c r="AQ61" s="50" t="str">
        <f>IF(principal[[#This Row],[BAU]]=1,1,"")</f>
        <v/>
      </c>
      <c r="AR61" s="50" cm="1">
        <f t="array" aca="1" ref="AR61" ca="1">IFERROR(IF(principal[[#This Row],[tecnologia]]="BAU","",_xlfn.XLOOKUP(1,($B$18:$B$56=principal[[#This Row],[tecnologia]])*($C$18:$C$56=principal[[#This Row],[unidade]]),$D$18:$D$56,0,0)),"")</f>
        <v>0</v>
      </c>
      <c r="AS61" s="50" cm="1">
        <f t="array" aca="1" ref="AS61" ca="1">IFERROR(IF(principal[[#This Row],[tecnologia]]="BAU","",_xlfn.XLOOKUP(1,($B$18:$B$56=principal[[#This Row],[tecnologia]])*($C$18:$C$56=principal[[#This Row],[unidade]]),$E$18:$E$56,0,0)),"")</f>
        <v>1</v>
      </c>
      <c r="AU61" s="47">
        <v>61</v>
      </c>
      <c r="AV61" s="3">
        <f t="shared" si="35"/>
        <v>0</v>
      </c>
      <c r="AW61" s="3">
        <f t="shared" si="35"/>
        <v>0</v>
      </c>
      <c r="AX61" s="3">
        <f t="shared" si="35"/>
        <v>0</v>
      </c>
      <c r="AY61" s="3">
        <f t="shared" si="35"/>
        <v>0</v>
      </c>
      <c r="AZ61" s="3">
        <f t="shared" si="35"/>
        <v>0</v>
      </c>
      <c r="BA61" s="3">
        <f t="shared" si="35"/>
        <v>0</v>
      </c>
      <c r="BB61" s="3">
        <f t="shared" si="35"/>
        <v>0</v>
      </c>
      <c r="BC61" s="3">
        <f t="shared" si="35"/>
        <v>0</v>
      </c>
      <c r="BD61" s="3">
        <f t="shared" si="35"/>
        <v>0</v>
      </c>
      <c r="BE61" s="3">
        <f t="shared" si="35"/>
        <v>0</v>
      </c>
      <c r="BF61" s="3">
        <f t="shared" si="36"/>
        <v>0</v>
      </c>
      <c r="BG61" s="3">
        <f t="shared" si="36"/>
        <v>0</v>
      </c>
      <c r="BH61" s="3">
        <f t="shared" si="36"/>
        <v>0</v>
      </c>
      <c r="BI61" s="3">
        <f t="shared" si="36"/>
        <v>0</v>
      </c>
      <c r="BJ61" s="3">
        <f t="shared" si="36"/>
        <v>0</v>
      </c>
      <c r="BK61" s="3">
        <f t="shared" si="36"/>
        <v>0</v>
      </c>
      <c r="BL61" s="3">
        <f t="shared" si="36"/>
        <v>0</v>
      </c>
      <c r="BM61" s="3">
        <f t="shared" si="36"/>
        <v>0</v>
      </c>
      <c r="BN61" s="3">
        <f t="shared" si="36"/>
        <v>0</v>
      </c>
      <c r="BO61" s="3">
        <f t="shared" si="36"/>
        <v>0</v>
      </c>
      <c r="BP61" s="3">
        <f t="shared" si="37"/>
        <v>0</v>
      </c>
      <c r="BQ61" s="3">
        <f t="shared" si="37"/>
        <v>0</v>
      </c>
      <c r="BR61" s="3">
        <f t="shared" si="37"/>
        <v>0</v>
      </c>
      <c r="BS61" s="3">
        <f t="shared" si="37"/>
        <v>0</v>
      </c>
      <c r="BT61" s="3">
        <f t="shared" si="37"/>
        <v>0</v>
      </c>
      <c r="BU61" s="3">
        <f t="shared" si="37"/>
        <v>0</v>
      </c>
      <c r="BV61" s="3">
        <f t="shared" si="37"/>
        <v>0</v>
      </c>
      <c r="BW61" s="3">
        <f t="shared" si="37"/>
        <v>0</v>
      </c>
      <c r="BX61" s="3">
        <f t="shared" si="37"/>
        <v>0</v>
      </c>
      <c r="BY61" s="3">
        <f t="shared" si="37"/>
        <v>0</v>
      </c>
      <c r="BZ61" s="3">
        <f t="shared" si="38"/>
        <v>0</v>
      </c>
      <c r="CA61" s="3">
        <f t="shared" si="38"/>
        <v>0</v>
      </c>
      <c r="CB61" s="3">
        <f t="shared" si="38"/>
        <v>0</v>
      </c>
      <c r="CC61" s="3">
        <f t="shared" si="38"/>
        <v>0</v>
      </c>
      <c r="CD61" s="3">
        <f t="shared" si="38"/>
        <v>0</v>
      </c>
      <c r="CE61" s="3">
        <f t="shared" si="38"/>
        <v>0</v>
      </c>
      <c r="CF61" s="3">
        <f t="shared" si="38"/>
        <v>0</v>
      </c>
      <c r="CG61" s="3">
        <f t="shared" si="38"/>
        <v>0</v>
      </c>
      <c r="CH61" s="3">
        <f t="shared" si="38"/>
        <v>0</v>
      </c>
      <c r="CI61" s="3">
        <f t="shared" si="38"/>
        <v>0</v>
      </c>
      <c r="CJ61" s="3">
        <f t="shared" si="39"/>
        <v>0</v>
      </c>
      <c r="CK61" s="3">
        <f t="shared" si="39"/>
        <v>0</v>
      </c>
      <c r="CL61" s="3">
        <f t="shared" si="39"/>
        <v>0</v>
      </c>
      <c r="CM61" s="3">
        <f t="shared" si="39"/>
        <v>0</v>
      </c>
      <c r="CN61" s="3">
        <f t="shared" si="39"/>
        <v>0</v>
      </c>
      <c r="CO61" s="3">
        <f t="shared" si="39"/>
        <v>0</v>
      </c>
      <c r="CP61" s="3">
        <f t="shared" si="39"/>
        <v>0</v>
      </c>
      <c r="CQ61" s="3">
        <f t="shared" si="39"/>
        <v>0</v>
      </c>
      <c r="CR61" s="3">
        <f t="shared" si="39"/>
        <v>0</v>
      </c>
      <c r="CS61" s="3">
        <f t="shared" si="39"/>
        <v>0</v>
      </c>
      <c r="CT61" s="3">
        <f t="shared" si="40"/>
        <v>0</v>
      </c>
      <c r="CU61" s="3">
        <f t="shared" si="40"/>
        <v>0</v>
      </c>
      <c r="CV61" s="3">
        <f t="shared" si="40"/>
        <v>0</v>
      </c>
      <c r="CW61" s="3">
        <f t="shared" si="40"/>
        <v>0</v>
      </c>
      <c r="CX61" s="3">
        <f t="shared" si="40"/>
        <v>0</v>
      </c>
      <c r="CY61" s="3">
        <f t="shared" si="40"/>
        <v>0</v>
      </c>
      <c r="CZ61" s="3">
        <f t="shared" si="40"/>
        <v>0</v>
      </c>
      <c r="DA61" s="3">
        <f t="shared" si="40"/>
        <v>0</v>
      </c>
      <c r="DB61" s="3">
        <f t="shared" si="40"/>
        <v>1</v>
      </c>
      <c r="DC61" s="3">
        <f t="shared" si="40"/>
        <v>0</v>
      </c>
      <c r="DD61" s="3">
        <f t="shared" si="41"/>
        <v>0</v>
      </c>
      <c r="DE61" s="3">
        <f t="shared" si="41"/>
        <v>0</v>
      </c>
      <c r="DF61" s="3">
        <f t="shared" si="41"/>
        <v>0</v>
      </c>
      <c r="DG61" s="3">
        <f t="shared" si="41"/>
        <v>0</v>
      </c>
      <c r="DH61" s="3">
        <f t="shared" si="41"/>
        <v>0</v>
      </c>
      <c r="DI61" s="3">
        <f t="shared" si="41"/>
        <v>0</v>
      </c>
      <c r="DJ61" s="3">
        <f t="shared" si="41"/>
        <v>0</v>
      </c>
      <c r="DK61" s="3">
        <f t="shared" si="41"/>
        <v>0</v>
      </c>
      <c r="DL61" s="3">
        <f t="shared" si="41"/>
        <v>0</v>
      </c>
      <c r="DM61" s="3">
        <f t="shared" si="41"/>
        <v>0</v>
      </c>
    </row>
    <row r="62" spans="2:117" x14ac:dyDescent="0.35">
      <c r="I62" s="20" t="s">
        <v>9</v>
      </c>
      <c r="J62" s="20" t="s">
        <v>72</v>
      </c>
      <c r="K62" s="20" t="s">
        <v>123</v>
      </c>
      <c r="L62" s="20">
        <v>3</v>
      </c>
      <c r="M62" s="20" t="s">
        <v>49</v>
      </c>
      <c r="N62" s="5">
        <f>SUMIFS(balanco_massas[massa],balanco_massas[macroprocesso],principal[[#This Row],[macroprocesso]],balanco_massas[produto],principal[[#This Row],[proto]])</f>
        <v>3455.0843085184442</v>
      </c>
      <c r="O62" s="22" t="s">
        <v>140</v>
      </c>
      <c r="P62" s="22" t="s">
        <v>146</v>
      </c>
      <c r="Q62" s="23" t="s">
        <v>128</v>
      </c>
      <c r="R62" s="24">
        <v>1.8</v>
      </c>
      <c r="S62" s="33">
        <v>1</v>
      </c>
      <c r="T62" s="34">
        <f>principal[[#This Row],[dec_perc]]*principal[[#This Row],[consumo_especifico]]</f>
        <v>1.8</v>
      </c>
      <c r="U62" s="61" t="s">
        <v>20</v>
      </c>
      <c r="V62" s="20">
        <v>0</v>
      </c>
      <c r="W62" s="20"/>
      <c r="X62" s="20"/>
      <c r="Y62" s="20">
        <v>1</v>
      </c>
      <c r="Z62" s="20"/>
      <c r="AA62" s="20"/>
      <c r="AB62" s="20"/>
      <c r="AC62" s="35" cm="1">
        <f t="array" aca="1" ref="AC62" ca="1">SUMPRODUCT(OFFSET(AV62,0,0,1,ROWS(principal[dec_perc])),TRANSPOSE(principal[dec_perc]))</f>
        <v>1</v>
      </c>
      <c r="AD62" s="45">
        <f>principal[[#This Row],[fe_escopo_1]]+principal[[#This Row],[fe_escopo_2]]+principal[[#This Row],[fe_escopo_3]]</f>
        <v>2.48</v>
      </c>
      <c r="AE62" s="6" cm="1">
        <f t="array" ref="AE62">_xlfn.XLOOKUP(1,(principal[[#This Row],[consumivel]]=fator_emissao[consumivel])*(fator_emissao[escopo]="SCOPE 1"),fator_emissao[fator_emissao],0,0)</f>
        <v>1.88</v>
      </c>
      <c r="AF62" s="6" cm="1">
        <f t="array" ref="AF62">_xlfn.XLOOKUP(1,(principal[[#This Row],[consumivel]]=fator_emissao[consumivel])*(fator_emissao[escopo]="SCOPE 2"),fator_emissao[fator_emissao],0,0)</f>
        <v>0</v>
      </c>
      <c r="AG62" s="6" cm="1">
        <f t="array" ref="AG62">_xlfn.XLOOKUP(1,(principal[[#This Row],[consumivel]]=fator_emissao[consumivel])*(fator_emissao[escopo]="SCOPE 3"),fator_emissao[fator_emissao],0,0)</f>
        <v>0.6</v>
      </c>
      <c r="AH62" s="5">
        <f>principal[[#This Row],[massa_kt]]*principal[[#This Row],[consumo_especifico]]*principal[[#This Row],[fe_escopo_1]]*principal[[#This Row],[dec_perc]]</f>
        <v>11692.005300026414</v>
      </c>
      <c r="AI62" s="5">
        <f>principal[[#This Row],[massa_kt]]*principal[[#This Row],[consumo_especifico]]*principal[[#This Row],[fe_escopo_2]]*principal[[#This Row],[dec_perc]]</f>
        <v>0</v>
      </c>
      <c r="AJ62" s="5">
        <f>principal[[#This Row],[massa_kt]]*principal[[#This Row],[consumo_especifico]]*principal[[#This Row],[fe_escopo_3]]*principal[[#This Row],[dec_perc]]</f>
        <v>3731.4910531999194</v>
      </c>
      <c r="AK62" s="12">
        <f>principal[[#This Row],[ESCOPO 1]]+principal[[#This Row],[ESCOPO 2]]+principal[[#This Row],[ESCOPO 3]]</f>
        <v>15423.496353226334</v>
      </c>
      <c r="AL62" s="18">
        <f>1%*principal[[#This Row],[massa_kt]]*principal[[#This Row],[consumo_especifico]]*principal[[#This Row],[fe_escopo_1]]</f>
        <v>116.92005300026416</v>
      </c>
      <c r="AM62" s="18">
        <f>1%*principal[[#This Row],[massa_kt]]*principal[[#This Row],[consumo_especifico]]*principal[[#This Row],[fe_escopo_2]]</f>
        <v>0</v>
      </c>
      <c r="AN62" s="18">
        <f>1%*principal[[#This Row],[massa_kt]]*principal[[#This Row],[consumo_especifico]]*principal[[#This Row],[fe_escopo_3]]</f>
        <v>37.314910531999203</v>
      </c>
      <c r="AO62" s="18">
        <f>principal[[#This Row],[sens_esc_3]]+principal[[#This Row],[sens_esc_2]]+principal[[#This Row],[sens_esc_1]]</f>
        <v>154.23496353226335</v>
      </c>
      <c r="AQ62" s="50" t="str">
        <f>IF(principal[[#This Row],[BAU]]=1,1,"")</f>
        <v/>
      </c>
      <c r="AR62" s="50" cm="1">
        <f t="array" aca="1" ref="AR62" ca="1">IFERROR(IF(principal[[#This Row],[tecnologia]]="BAU","",_xlfn.XLOOKUP(1,($B$18:$B$56=principal[[#This Row],[tecnologia]])*($C$18:$C$56=principal[[#This Row],[unidade]]),$D$18:$D$56,0,0)),"")</f>
        <v>0</v>
      </c>
      <c r="AS62" s="50" cm="1">
        <f t="array" aca="1" ref="AS62" ca="1">IFERROR(IF(principal[[#This Row],[tecnologia]]="BAU","",_xlfn.XLOOKUP(1,($B$18:$B$56=principal[[#This Row],[tecnologia]])*($C$18:$C$56=principal[[#This Row],[unidade]]),$E$18:$E$56,0,0)),"")</f>
        <v>1</v>
      </c>
      <c r="AU62" s="46">
        <v>62</v>
      </c>
      <c r="AV62" s="3">
        <f t="shared" si="35"/>
        <v>0</v>
      </c>
      <c r="AW62" s="3">
        <f t="shared" si="35"/>
        <v>0</v>
      </c>
      <c r="AX62" s="3">
        <f t="shared" si="35"/>
        <v>0</v>
      </c>
      <c r="AY62" s="3">
        <f t="shared" si="35"/>
        <v>0</v>
      </c>
      <c r="AZ62" s="3">
        <f t="shared" si="35"/>
        <v>0</v>
      </c>
      <c r="BA62" s="3">
        <f t="shared" si="35"/>
        <v>0</v>
      </c>
      <c r="BB62" s="3">
        <f t="shared" si="35"/>
        <v>0</v>
      </c>
      <c r="BC62" s="3">
        <f t="shared" si="35"/>
        <v>0</v>
      </c>
      <c r="BD62" s="3">
        <f t="shared" si="35"/>
        <v>0</v>
      </c>
      <c r="BE62" s="3">
        <f t="shared" si="35"/>
        <v>0</v>
      </c>
      <c r="BF62" s="3">
        <f t="shared" si="36"/>
        <v>0</v>
      </c>
      <c r="BG62" s="3">
        <f t="shared" si="36"/>
        <v>0</v>
      </c>
      <c r="BH62" s="3">
        <f t="shared" si="36"/>
        <v>0</v>
      </c>
      <c r="BI62" s="3">
        <f t="shared" si="36"/>
        <v>0</v>
      </c>
      <c r="BJ62" s="3">
        <f t="shared" si="36"/>
        <v>0</v>
      </c>
      <c r="BK62" s="3">
        <f t="shared" si="36"/>
        <v>0</v>
      </c>
      <c r="BL62" s="3">
        <f t="shared" si="36"/>
        <v>0</v>
      </c>
      <c r="BM62" s="3">
        <f t="shared" si="36"/>
        <v>0</v>
      </c>
      <c r="BN62" s="3">
        <f t="shared" si="36"/>
        <v>0</v>
      </c>
      <c r="BO62" s="3">
        <f t="shared" si="36"/>
        <v>0</v>
      </c>
      <c r="BP62" s="3">
        <f t="shared" si="37"/>
        <v>0</v>
      </c>
      <c r="BQ62" s="3">
        <f t="shared" si="37"/>
        <v>0</v>
      </c>
      <c r="BR62" s="3">
        <f t="shared" si="37"/>
        <v>0</v>
      </c>
      <c r="BS62" s="3">
        <f t="shared" si="37"/>
        <v>0</v>
      </c>
      <c r="BT62" s="3">
        <f t="shared" si="37"/>
        <v>0</v>
      </c>
      <c r="BU62" s="3">
        <f t="shared" si="37"/>
        <v>0</v>
      </c>
      <c r="BV62" s="3">
        <f t="shared" si="37"/>
        <v>0</v>
      </c>
      <c r="BW62" s="3">
        <f t="shared" si="37"/>
        <v>0</v>
      </c>
      <c r="BX62" s="3">
        <f t="shared" si="37"/>
        <v>0</v>
      </c>
      <c r="BY62" s="3">
        <f t="shared" si="37"/>
        <v>0</v>
      </c>
      <c r="BZ62" s="3">
        <f t="shared" si="38"/>
        <v>0</v>
      </c>
      <c r="CA62" s="3">
        <f t="shared" si="38"/>
        <v>0</v>
      </c>
      <c r="CB62" s="3">
        <f t="shared" si="38"/>
        <v>0</v>
      </c>
      <c r="CC62" s="3">
        <f t="shared" si="38"/>
        <v>0</v>
      </c>
      <c r="CD62" s="3">
        <f t="shared" si="38"/>
        <v>0</v>
      </c>
      <c r="CE62" s="3">
        <f t="shared" si="38"/>
        <v>0</v>
      </c>
      <c r="CF62" s="3">
        <f t="shared" si="38"/>
        <v>0</v>
      </c>
      <c r="CG62" s="3">
        <f t="shared" si="38"/>
        <v>0</v>
      </c>
      <c r="CH62" s="3">
        <f t="shared" si="38"/>
        <v>0</v>
      </c>
      <c r="CI62" s="3">
        <f t="shared" si="38"/>
        <v>0</v>
      </c>
      <c r="CJ62" s="3">
        <f t="shared" si="39"/>
        <v>0</v>
      </c>
      <c r="CK62" s="3">
        <f t="shared" si="39"/>
        <v>0</v>
      </c>
      <c r="CL62" s="3">
        <f t="shared" si="39"/>
        <v>0</v>
      </c>
      <c r="CM62" s="3">
        <f t="shared" si="39"/>
        <v>0</v>
      </c>
      <c r="CN62" s="3">
        <f t="shared" si="39"/>
        <v>0</v>
      </c>
      <c r="CO62" s="3">
        <f t="shared" si="39"/>
        <v>0</v>
      </c>
      <c r="CP62" s="3">
        <f t="shared" si="39"/>
        <v>0</v>
      </c>
      <c r="CQ62" s="3">
        <f t="shared" si="39"/>
        <v>0</v>
      </c>
      <c r="CR62" s="3">
        <f t="shared" si="39"/>
        <v>0</v>
      </c>
      <c r="CS62" s="3">
        <f t="shared" si="39"/>
        <v>0</v>
      </c>
      <c r="CT62" s="3">
        <f t="shared" si="40"/>
        <v>0</v>
      </c>
      <c r="CU62" s="3">
        <f t="shared" si="40"/>
        <v>0</v>
      </c>
      <c r="CV62" s="3">
        <f t="shared" si="40"/>
        <v>0</v>
      </c>
      <c r="CW62" s="3">
        <f t="shared" si="40"/>
        <v>0</v>
      </c>
      <c r="CX62" s="3">
        <f t="shared" si="40"/>
        <v>0</v>
      </c>
      <c r="CY62" s="3">
        <f t="shared" si="40"/>
        <v>0</v>
      </c>
      <c r="CZ62" s="3">
        <f t="shared" si="40"/>
        <v>0</v>
      </c>
      <c r="DA62" s="3">
        <f t="shared" si="40"/>
        <v>0</v>
      </c>
      <c r="DB62" s="3">
        <f t="shared" si="40"/>
        <v>0</v>
      </c>
      <c r="DC62" s="3">
        <f t="shared" si="40"/>
        <v>1</v>
      </c>
      <c r="DD62" s="3">
        <f t="shared" si="41"/>
        <v>0</v>
      </c>
      <c r="DE62" s="3">
        <f t="shared" si="41"/>
        <v>0</v>
      </c>
      <c r="DF62" s="3">
        <f t="shared" si="41"/>
        <v>0</v>
      </c>
      <c r="DG62" s="3">
        <f t="shared" si="41"/>
        <v>0</v>
      </c>
      <c r="DH62" s="3">
        <f t="shared" si="41"/>
        <v>0</v>
      </c>
      <c r="DI62" s="3">
        <f t="shared" si="41"/>
        <v>0</v>
      </c>
      <c r="DJ62" s="3">
        <f t="shared" si="41"/>
        <v>0</v>
      </c>
      <c r="DK62" s="3">
        <f t="shared" si="41"/>
        <v>0</v>
      </c>
      <c r="DL62" s="3">
        <f t="shared" si="41"/>
        <v>0</v>
      </c>
      <c r="DM62" s="3">
        <f t="shared" si="41"/>
        <v>0</v>
      </c>
    </row>
    <row r="63" spans="2:117" x14ac:dyDescent="0.35">
      <c r="I63" s="20" t="s">
        <v>9</v>
      </c>
      <c r="J63" s="20" t="s">
        <v>50</v>
      </c>
      <c r="K63" s="20" t="s">
        <v>119</v>
      </c>
      <c r="L63" s="20">
        <v>1</v>
      </c>
      <c r="M63" s="20" t="s">
        <v>51</v>
      </c>
      <c r="N63" s="5">
        <f>SUMIFS(balanco_massas[massa],balanco_massas[macroprocesso],principal[[#This Row],[macroprocesso]],balanco_massas[produto],principal[[#This Row],[proto]])</f>
        <v>3455.0843085184442</v>
      </c>
      <c r="O63" s="22" t="s">
        <v>138</v>
      </c>
      <c r="P63" s="22" t="s">
        <v>146</v>
      </c>
      <c r="Q63" s="23" t="s">
        <v>129</v>
      </c>
      <c r="R63" s="24">
        <v>3.3660000000000001</v>
      </c>
      <c r="S63" s="33">
        <v>0</v>
      </c>
      <c r="T63" s="34">
        <f>principal[[#This Row],[dec_perc]]*principal[[#This Row],[consumo_especifico]]</f>
        <v>0</v>
      </c>
      <c r="U63" s="61" t="s">
        <v>20</v>
      </c>
      <c r="V63" s="20">
        <v>0</v>
      </c>
      <c r="W63" s="61"/>
      <c r="X63" s="61"/>
      <c r="Y63" s="61"/>
      <c r="Z63" s="20">
        <v>1</v>
      </c>
      <c r="AA63" s="20"/>
      <c r="AB63" s="61"/>
      <c r="AC63" s="35" cm="1">
        <f t="array" aca="1" ref="AC63" ca="1">SUMPRODUCT(OFFSET(AV63,0,0,1,ROWS(principal[dec_perc])),TRANSPOSE(principal[dec_perc]))</f>
        <v>0</v>
      </c>
      <c r="AD63" s="45">
        <f>principal[[#This Row],[fe_escopo_1]]+principal[[#This Row],[fe_escopo_2]]+principal[[#This Row],[fe_escopo_3]]</f>
        <v>9.4481366342622594E-2</v>
      </c>
      <c r="AE63" s="6" cm="1">
        <f t="array" ref="AE63">_xlfn.XLOOKUP(1,(principal[[#This Row],[consumivel]]=fator_emissao[consumivel])*(fator_emissao[escopo]="SCOPE 1"),fator_emissao[fator_emissao],0,0)</f>
        <v>1.41476663426226E-2</v>
      </c>
      <c r="AF63" s="6" cm="1">
        <f t="array" ref="AF63">_xlfn.XLOOKUP(1,(principal[[#This Row],[consumivel]]=fator_emissao[consumivel])*(fator_emissao[escopo]="SCOPE 2"),fator_emissao[fator_emissao],0,0)</f>
        <v>0</v>
      </c>
      <c r="AG63" s="6" cm="1">
        <f t="array" ref="AG63">_xlfn.XLOOKUP(1,(principal[[#This Row],[consumivel]]=fator_emissao[consumivel])*(fator_emissao[escopo]="SCOPE 3"),fator_emissao[fator_emissao],0,0)</f>
        <v>8.0333699999999994E-2</v>
      </c>
      <c r="AH63" s="5">
        <f>principal[[#This Row],[massa_kt]]*principal[[#This Row],[consumo_especifico]]*principal[[#This Row],[fe_escopo_1]]*principal[[#This Row],[dec_perc]]</f>
        <v>0</v>
      </c>
      <c r="AI63" s="5">
        <f>principal[[#This Row],[massa_kt]]*principal[[#This Row],[consumo_especifico]]*principal[[#This Row],[fe_escopo_2]]*principal[[#This Row],[dec_perc]]</f>
        <v>0</v>
      </c>
      <c r="AJ63" s="5">
        <f>principal[[#This Row],[massa_kt]]*principal[[#This Row],[consumo_especifico]]*principal[[#This Row],[fe_escopo_3]]*principal[[#This Row],[dec_perc]]</f>
        <v>0</v>
      </c>
      <c r="AK63" s="12">
        <f>principal[[#This Row],[ESCOPO 1]]+principal[[#This Row],[ESCOPO 2]]+principal[[#This Row],[ESCOPO 3]]</f>
        <v>0</v>
      </c>
      <c r="AL63" s="18">
        <f>1%*principal[[#This Row],[massa_kt]]*principal[[#This Row],[consumo_especifico]]*principal[[#This Row],[fe_escopo_1]]</f>
        <v>1.645347250212629</v>
      </c>
      <c r="AM63" s="18">
        <f>1%*principal[[#This Row],[massa_kt]]*principal[[#This Row],[consumo_especifico]]*principal[[#This Row],[fe_escopo_2]]</f>
        <v>0</v>
      </c>
      <c r="AN63" s="18">
        <f>1%*principal[[#This Row],[massa_kt]]*principal[[#This Row],[consumo_especifico]]*principal[[#This Row],[fe_escopo_3]]</f>
        <v>9.3426597145705799</v>
      </c>
      <c r="AO63" s="18">
        <f>principal[[#This Row],[sens_esc_3]]+principal[[#This Row],[sens_esc_2]]+principal[[#This Row],[sens_esc_1]]</f>
        <v>10.988006964783208</v>
      </c>
      <c r="AQ63" s="50" t="str">
        <f>IF(principal[[#This Row],[BAU]]=1,1,"")</f>
        <v/>
      </c>
      <c r="AR63" s="50" cm="1">
        <f t="array" aca="1" ref="AR63" ca="1">IFERROR(IF(principal[[#This Row],[tecnologia]]="BAU","",_xlfn.XLOOKUP(1,($B$18:$B$56=principal[[#This Row],[tecnologia]])*($C$18:$C$56=principal[[#This Row],[unidade]]),$D$18:$D$56,0,0)),"")</f>
        <v>0</v>
      </c>
      <c r="AS63" s="50" cm="1">
        <f t="array" aca="1" ref="AS63" ca="1">IFERROR(IF(principal[[#This Row],[tecnologia]]="BAU","",_xlfn.XLOOKUP(1,($B$18:$B$56=principal[[#This Row],[tecnologia]])*($C$18:$C$56=principal[[#This Row],[unidade]]),$E$18:$E$56,0,0)),"")</f>
        <v>1</v>
      </c>
      <c r="AU63" s="46">
        <v>63</v>
      </c>
      <c r="AV63" s="3">
        <f t="shared" si="35"/>
        <v>0</v>
      </c>
      <c r="AW63" s="3">
        <f t="shared" si="35"/>
        <v>0</v>
      </c>
      <c r="AX63" s="3">
        <f t="shared" si="35"/>
        <v>0</v>
      </c>
      <c r="AY63" s="3">
        <f t="shared" si="35"/>
        <v>0</v>
      </c>
      <c r="AZ63" s="3">
        <f t="shared" si="35"/>
        <v>0</v>
      </c>
      <c r="BA63" s="3">
        <f t="shared" si="35"/>
        <v>0</v>
      </c>
      <c r="BB63" s="3">
        <f t="shared" si="35"/>
        <v>0</v>
      </c>
      <c r="BC63" s="3">
        <f t="shared" si="35"/>
        <v>0</v>
      </c>
      <c r="BD63" s="3">
        <f t="shared" si="35"/>
        <v>0</v>
      </c>
      <c r="BE63" s="3">
        <f t="shared" si="35"/>
        <v>0</v>
      </c>
      <c r="BF63" s="3">
        <f t="shared" si="36"/>
        <v>0</v>
      </c>
      <c r="BG63" s="3">
        <f t="shared" si="36"/>
        <v>0</v>
      </c>
      <c r="BH63" s="3">
        <f t="shared" si="36"/>
        <v>0</v>
      </c>
      <c r="BI63" s="3">
        <f t="shared" si="36"/>
        <v>0</v>
      </c>
      <c r="BJ63" s="3">
        <f t="shared" si="36"/>
        <v>0</v>
      </c>
      <c r="BK63" s="3">
        <f t="shared" si="36"/>
        <v>0</v>
      </c>
      <c r="BL63" s="3">
        <f t="shared" si="36"/>
        <v>0</v>
      </c>
      <c r="BM63" s="3">
        <f t="shared" si="36"/>
        <v>0</v>
      </c>
      <c r="BN63" s="3">
        <f t="shared" si="36"/>
        <v>0</v>
      </c>
      <c r="BO63" s="3">
        <f t="shared" si="36"/>
        <v>0</v>
      </c>
      <c r="BP63" s="3">
        <f t="shared" si="37"/>
        <v>0</v>
      </c>
      <c r="BQ63" s="3">
        <f t="shared" si="37"/>
        <v>0</v>
      </c>
      <c r="BR63" s="3">
        <f t="shared" si="37"/>
        <v>0</v>
      </c>
      <c r="BS63" s="3">
        <f t="shared" si="37"/>
        <v>0</v>
      </c>
      <c r="BT63" s="3">
        <f t="shared" si="37"/>
        <v>0</v>
      </c>
      <c r="BU63" s="3">
        <f t="shared" si="37"/>
        <v>0</v>
      </c>
      <c r="BV63" s="3">
        <f t="shared" si="37"/>
        <v>0</v>
      </c>
      <c r="BW63" s="3">
        <f t="shared" si="37"/>
        <v>0</v>
      </c>
      <c r="BX63" s="3">
        <f t="shared" si="37"/>
        <v>0</v>
      </c>
      <c r="BY63" s="3">
        <f t="shared" si="37"/>
        <v>0</v>
      </c>
      <c r="BZ63" s="3">
        <f t="shared" si="38"/>
        <v>0</v>
      </c>
      <c r="CA63" s="3">
        <f t="shared" si="38"/>
        <v>0</v>
      </c>
      <c r="CB63" s="3">
        <f t="shared" si="38"/>
        <v>0</v>
      </c>
      <c r="CC63" s="3">
        <f t="shared" si="38"/>
        <v>0</v>
      </c>
      <c r="CD63" s="3">
        <f t="shared" si="38"/>
        <v>0</v>
      </c>
      <c r="CE63" s="3">
        <f t="shared" si="38"/>
        <v>0</v>
      </c>
      <c r="CF63" s="3">
        <f t="shared" si="38"/>
        <v>0</v>
      </c>
      <c r="CG63" s="3">
        <f t="shared" si="38"/>
        <v>0</v>
      </c>
      <c r="CH63" s="3">
        <f t="shared" si="38"/>
        <v>0</v>
      </c>
      <c r="CI63" s="3">
        <f t="shared" si="38"/>
        <v>0</v>
      </c>
      <c r="CJ63" s="3">
        <f t="shared" si="39"/>
        <v>0</v>
      </c>
      <c r="CK63" s="3">
        <f t="shared" si="39"/>
        <v>0</v>
      </c>
      <c r="CL63" s="3">
        <f t="shared" si="39"/>
        <v>0</v>
      </c>
      <c r="CM63" s="3">
        <f t="shared" si="39"/>
        <v>0</v>
      </c>
      <c r="CN63" s="3">
        <f t="shared" si="39"/>
        <v>0</v>
      </c>
      <c r="CO63" s="3">
        <f t="shared" si="39"/>
        <v>0</v>
      </c>
      <c r="CP63" s="3">
        <f t="shared" si="39"/>
        <v>0</v>
      </c>
      <c r="CQ63" s="3">
        <f t="shared" si="39"/>
        <v>0</v>
      </c>
      <c r="CR63" s="3">
        <f t="shared" si="39"/>
        <v>0</v>
      </c>
      <c r="CS63" s="3">
        <f t="shared" si="39"/>
        <v>0</v>
      </c>
      <c r="CT63" s="3">
        <f t="shared" si="40"/>
        <v>0</v>
      </c>
      <c r="CU63" s="3">
        <f t="shared" si="40"/>
        <v>0</v>
      </c>
      <c r="CV63" s="3">
        <f t="shared" si="40"/>
        <v>0</v>
      </c>
      <c r="CW63" s="3">
        <f t="shared" si="40"/>
        <v>0</v>
      </c>
      <c r="CX63" s="3">
        <f t="shared" si="40"/>
        <v>0</v>
      </c>
      <c r="CY63" s="3">
        <f t="shared" si="40"/>
        <v>0</v>
      </c>
      <c r="CZ63" s="3">
        <f t="shared" si="40"/>
        <v>0</v>
      </c>
      <c r="DA63" s="3">
        <f t="shared" si="40"/>
        <v>0</v>
      </c>
      <c r="DB63" s="3">
        <f t="shared" si="40"/>
        <v>0</v>
      </c>
      <c r="DC63" s="3">
        <f t="shared" si="40"/>
        <v>0</v>
      </c>
      <c r="DD63" s="3">
        <f t="shared" si="41"/>
        <v>0</v>
      </c>
      <c r="DE63" s="3">
        <f t="shared" si="41"/>
        <v>0</v>
      </c>
      <c r="DF63" s="3">
        <f t="shared" si="41"/>
        <v>0</v>
      </c>
      <c r="DG63" s="3">
        <f t="shared" si="41"/>
        <v>0</v>
      </c>
      <c r="DH63" s="3">
        <f t="shared" si="41"/>
        <v>0</v>
      </c>
      <c r="DI63" s="3">
        <f t="shared" si="41"/>
        <v>0</v>
      </c>
      <c r="DJ63" s="3">
        <f t="shared" si="41"/>
        <v>0</v>
      </c>
      <c r="DK63" s="3">
        <f t="shared" si="41"/>
        <v>0</v>
      </c>
      <c r="DL63" s="3">
        <f t="shared" si="41"/>
        <v>0</v>
      </c>
      <c r="DM63" s="3">
        <f t="shared" si="41"/>
        <v>0</v>
      </c>
    </row>
    <row r="64" spans="2:117" x14ac:dyDescent="0.35">
      <c r="I64" s="20" t="s">
        <v>9</v>
      </c>
      <c r="J64" s="20" t="s">
        <v>72</v>
      </c>
      <c r="K64" s="20" t="s">
        <v>123</v>
      </c>
      <c r="L64" s="20">
        <v>3</v>
      </c>
      <c r="M64" s="20" t="s">
        <v>49</v>
      </c>
      <c r="N64" s="5">
        <f>SUMIFS(balanco_massas[massa],balanco_massas[macroprocesso],principal[[#This Row],[macroprocesso]],balanco_massas[produto],principal[[#This Row],[proto]])</f>
        <v>3455.0843085184442</v>
      </c>
      <c r="O64" s="22" t="s">
        <v>139</v>
      </c>
      <c r="P64" s="22" t="s">
        <v>146</v>
      </c>
      <c r="Q64" s="23" t="s">
        <v>129</v>
      </c>
      <c r="R64" s="24">
        <v>1.8260000000000001</v>
      </c>
      <c r="S64" s="33">
        <v>0</v>
      </c>
      <c r="T64" s="34">
        <f>principal[[#This Row],[dec_perc]]*principal[[#This Row],[consumo_especifico]]</f>
        <v>0</v>
      </c>
      <c r="U64" s="61" t="s">
        <v>20</v>
      </c>
      <c r="V64" s="20">
        <v>0</v>
      </c>
      <c r="W64" s="61"/>
      <c r="X64" s="61"/>
      <c r="Y64" s="61"/>
      <c r="Z64" s="20">
        <v>1</v>
      </c>
      <c r="AA64" s="20"/>
      <c r="AB64" s="20"/>
      <c r="AC64" s="35" cm="1">
        <f t="array" aca="1" ref="AC64" ca="1">SUMPRODUCT(OFFSET(AV64,0,0,1,ROWS(principal[dec_perc])),TRANSPOSE(principal[dec_perc]))</f>
        <v>0</v>
      </c>
      <c r="AD64" s="45">
        <f>principal[[#This Row],[fe_escopo_1]]+principal[[#This Row],[fe_escopo_2]]+principal[[#This Row],[fe_escopo_3]]</f>
        <v>9.4481366342622594E-2</v>
      </c>
      <c r="AE64" s="6" cm="1">
        <f t="array" ref="AE64">_xlfn.XLOOKUP(1,(principal[[#This Row],[consumivel]]=fator_emissao[consumivel])*(fator_emissao[escopo]="SCOPE 1"),fator_emissao[fator_emissao],0,0)</f>
        <v>1.41476663426226E-2</v>
      </c>
      <c r="AF64" s="6" cm="1">
        <f t="array" ref="AF64">_xlfn.XLOOKUP(1,(principal[[#This Row],[consumivel]]=fator_emissao[consumivel])*(fator_emissao[escopo]="SCOPE 2"),fator_emissao[fator_emissao],0,0)</f>
        <v>0</v>
      </c>
      <c r="AG64" s="6" cm="1">
        <f t="array" ref="AG64">_xlfn.XLOOKUP(1,(principal[[#This Row],[consumivel]]=fator_emissao[consumivel])*(fator_emissao[escopo]="SCOPE 3"),fator_emissao[fator_emissao],0,0)</f>
        <v>8.0333699999999994E-2</v>
      </c>
      <c r="AH64" s="5">
        <f>principal[[#This Row],[massa_kt]]*principal[[#This Row],[consumo_especifico]]*principal[[#This Row],[fe_escopo_1]]*principal[[#This Row],[dec_perc]]</f>
        <v>0</v>
      </c>
      <c r="AI64" s="5">
        <f>principal[[#This Row],[massa_kt]]*principal[[#This Row],[consumo_especifico]]*principal[[#This Row],[fe_escopo_2]]*principal[[#This Row],[dec_perc]]</f>
        <v>0</v>
      </c>
      <c r="AJ64" s="5">
        <f>principal[[#This Row],[massa_kt]]*principal[[#This Row],[consumo_especifico]]*principal[[#This Row],[fe_escopo_3]]*principal[[#This Row],[dec_perc]]</f>
        <v>0</v>
      </c>
      <c r="AK64" s="12">
        <f>principal[[#This Row],[ESCOPO 1]]+principal[[#This Row],[ESCOPO 2]]+principal[[#This Row],[ESCOPO 3]]</f>
        <v>0</v>
      </c>
      <c r="AL64" s="18">
        <f>1%*principal[[#This Row],[massa_kt]]*principal[[#This Row],[consumo_especifico]]*principal[[#This Row],[fe_escopo_1]]</f>
        <v>0.89257399848136088</v>
      </c>
      <c r="AM64" s="18">
        <f>1%*principal[[#This Row],[massa_kt]]*principal[[#This Row],[consumo_especifico]]*principal[[#This Row],[fe_escopo_2]]</f>
        <v>0</v>
      </c>
      <c r="AN64" s="18">
        <f>1%*principal[[#This Row],[massa_kt]]*principal[[#This Row],[consumo_especifico]]*principal[[#This Row],[fe_escopo_3]]</f>
        <v>5.0682402373160667</v>
      </c>
      <c r="AO64" s="18">
        <f>principal[[#This Row],[sens_esc_3]]+principal[[#This Row],[sens_esc_2]]+principal[[#This Row],[sens_esc_1]]</f>
        <v>5.9608142357974279</v>
      </c>
      <c r="AQ64" s="50" t="str">
        <f>IF(principal[[#This Row],[BAU]]=1,1,"")</f>
        <v/>
      </c>
      <c r="AR64" s="50" cm="1">
        <f t="array" aca="1" ref="AR64" ca="1">IFERROR(IF(principal[[#This Row],[tecnologia]]="BAU","",_xlfn.XLOOKUP(1,($B$18:$B$56=principal[[#This Row],[tecnologia]])*($C$18:$C$56=principal[[#This Row],[unidade]]),$D$18:$D$56,0,0)),"")</f>
        <v>0</v>
      </c>
      <c r="AS64" s="50" cm="1">
        <f t="array" aca="1" ref="AS64" ca="1">IFERROR(IF(principal[[#This Row],[tecnologia]]="BAU","",_xlfn.XLOOKUP(1,($B$18:$B$56=principal[[#This Row],[tecnologia]])*($C$18:$C$56=principal[[#This Row],[unidade]]),$E$18:$E$56,0,0)),"")</f>
        <v>1</v>
      </c>
      <c r="AU64" s="47">
        <v>64</v>
      </c>
      <c r="AV64" s="3">
        <f t="shared" si="35"/>
        <v>0</v>
      </c>
      <c r="AW64" s="3">
        <f t="shared" si="35"/>
        <v>0</v>
      </c>
      <c r="AX64" s="3">
        <f t="shared" si="35"/>
        <v>0</v>
      </c>
      <c r="AY64" s="3">
        <f t="shared" si="35"/>
        <v>0</v>
      </c>
      <c r="AZ64" s="3">
        <f t="shared" si="35"/>
        <v>0</v>
      </c>
      <c r="BA64" s="3">
        <f t="shared" si="35"/>
        <v>0</v>
      </c>
      <c r="BB64" s="3">
        <f t="shared" si="35"/>
        <v>0</v>
      </c>
      <c r="BC64" s="3">
        <f t="shared" si="35"/>
        <v>0</v>
      </c>
      <c r="BD64" s="3">
        <f t="shared" si="35"/>
        <v>0</v>
      </c>
      <c r="BE64" s="3">
        <f t="shared" si="35"/>
        <v>0</v>
      </c>
      <c r="BF64" s="3">
        <f t="shared" si="36"/>
        <v>0</v>
      </c>
      <c r="BG64" s="3">
        <f t="shared" si="36"/>
        <v>0</v>
      </c>
      <c r="BH64" s="3">
        <f t="shared" si="36"/>
        <v>0</v>
      </c>
      <c r="BI64" s="3">
        <f t="shared" si="36"/>
        <v>0</v>
      </c>
      <c r="BJ64" s="3">
        <f t="shared" si="36"/>
        <v>0</v>
      </c>
      <c r="BK64" s="3">
        <f t="shared" si="36"/>
        <v>0</v>
      </c>
      <c r="BL64" s="3">
        <f t="shared" si="36"/>
        <v>0</v>
      </c>
      <c r="BM64" s="3">
        <f t="shared" si="36"/>
        <v>0</v>
      </c>
      <c r="BN64" s="3">
        <f t="shared" si="36"/>
        <v>0</v>
      </c>
      <c r="BO64" s="3">
        <f t="shared" si="36"/>
        <v>0</v>
      </c>
      <c r="BP64" s="3">
        <f t="shared" si="37"/>
        <v>0</v>
      </c>
      <c r="BQ64" s="3">
        <f t="shared" si="37"/>
        <v>0</v>
      </c>
      <c r="BR64" s="3">
        <f t="shared" si="37"/>
        <v>0</v>
      </c>
      <c r="BS64" s="3">
        <f t="shared" si="37"/>
        <v>0</v>
      </c>
      <c r="BT64" s="3">
        <f t="shared" si="37"/>
        <v>0</v>
      </c>
      <c r="BU64" s="3">
        <f t="shared" si="37"/>
        <v>0</v>
      </c>
      <c r="BV64" s="3">
        <f t="shared" si="37"/>
        <v>0</v>
      </c>
      <c r="BW64" s="3">
        <f t="shared" si="37"/>
        <v>0</v>
      </c>
      <c r="BX64" s="3">
        <f t="shared" si="37"/>
        <v>0</v>
      </c>
      <c r="BY64" s="3">
        <f t="shared" si="37"/>
        <v>0</v>
      </c>
      <c r="BZ64" s="3">
        <f t="shared" si="38"/>
        <v>0</v>
      </c>
      <c r="CA64" s="3">
        <f t="shared" si="38"/>
        <v>0</v>
      </c>
      <c r="CB64" s="3">
        <f t="shared" si="38"/>
        <v>0</v>
      </c>
      <c r="CC64" s="3">
        <f t="shared" si="38"/>
        <v>0</v>
      </c>
      <c r="CD64" s="3">
        <f t="shared" si="38"/>
        <v>0</v>
      </c>
      <c r="CE64" s="3">
        <f t="shared" si="38"/>
        <v>0</v>
      </c>
      <c r="CF64" s="3">
        <f t="shared" si="38"/>
        <v>0</v>
      </c>
      <c r="CG64" s="3">
        <f t="shared" si="38"/>
        <v>0</v>
      </c>
      <c r="CH64" s="3">
        <f t="shared" si="38"/>
        <v>0</v>
      </c>
      <c r="CI64" s="3">
        <f t="shared" si="38"/>
        <v>0</v>
      </c>
      <c r="CJ64" s="3">
        <f t="shared" si="39"/>
        <v>0</v>
      </c>
      <c r="CK64" s="3">
        <f t="shared" si="39"/>
        <v>0</v>
      </c>
      <c r="CL64" s="3">
        <f t="shared" si="39"/>
        <v>0</v>
      </c>
      <c r="CM64" s="3">
        <f t="shared" si="39"/>
        <v>0</v>
      </c>
      <c r="CN64" s="3">
        <f t="shared" si="39"/>
        <v>0</v>
      </c>
      <c r="CO64" s="3">
        <f t="shared" si="39"/>
        <v>0</v>
      </c>
      <c r="CP64" s="3">
        <f t="shared" si="39"/>
        <v>0</v>
      </c>
      <c r="CQ64" s="3">
        <f t="shared" si="39"/>
        <v>0</v>
      </c>
      <c r="CR64" s="3">
        <f t="shared" si="39"/>
        <v>0</v>
      </c>
      <c r="CS64" s="3">
        <f t="shared" si="39"/>
        <v>0</v>
      </c>
      <c r="CT64" s="3">
        <f t="shared" si="40"/>
        <v>0</v>
      </c>
      <c r="CU64" s="3">
        <f t="shared" si="40"/>
        <v>0</v>
      </c>
      <c r="CV64" s="3">
        <f t="shared" si="40"/>
        <v>0</v>
      </c>
      <c r="CW64" s="3">
        <f t="shared" si="40"/>
        <v>0</v>
      </c>
      <c r="CX64" s="3">
        <f t="shared" si="40"/>
        <v>0</v>
      </c>
      <c r="CY64" s="3">
        <f t="shared" si="40"/>
        <v>0</v>
      </c>
      <c r="CZ64" s="3">
        <f t="shared" si="40"/>
        <v>0</v>
      </c>
      <c r="DA64" s="3">
        <f t="shared" si="40"/>
        <v>0</v>
      </c>
      <c r="DB64" s="3">
        <f t="shared" si="40"/>
        <v>0</v>
      </c>
      <c r="DC64" s="3">
        <f t="shared" si="40"/>
        <v>0</v>
      </c>
      <c r="DD64" s="3">
        <f t="shared" si="41"/>
        <v>0</v>
      </c>
      <c r="DE64" s="3">
        <f t="shared" si="41"/>
        <v>0</v>
      </c>
      <c r="DF64" s="3">
        <f t="shared" si="41"/>
        <v>0</v>
      </c>
      <c r="DG64" s="3">
        <f t="shared" si="41"/>
        <v>0</v>
      </c>
      <c r="DH64" s="3">
        <f t="shared" si="41"/>
        <v>0</v>
      </c>
      <c r="DI64" s="3">
        <f t="shared" si="41"/>
        <v>0</v>
      </c>
      <c r="DJ64" s="3">
        <f t="shared" si="41"/>
        <v>0</v>
      </c>
      <c r="DK64" s="3">
        <f t="shared" si="41"/>
        <v>0</v>
      </c>
      <c r="DL64" s="3">
        <f t="shared" si="41"/>
        <v>0</v>
      </c>
      <c r="DM64" s="3">
        <f t="shared" si="41"/>
        <v>0</v>
      </c>
    </row>
    <row r="65" spans="2:117" x14ac:dyDescent="0.35">
      <c r="AR65" s="50" t="str" cm="1">
        <f t="array" ref="AR65">IFERROR(IF(principal[[#This Row],[tecnologia]]="BAU","",_xlfn.XLOOKUP(1,($B$18:$B$56=principal[[#This Row],[tecnologia]])*($C$18:$C$56=principal[[#This Row],[unidade]]),$D$18:$D$56,0,0)),"")</f>
        <v/>
      </c>
      <c r="AS65" s="50" t="str" cm="1">
        <f t="array" ref="AS65">IFERROR(IF(principal[[#This Row],[tecnologia]]="BAU","",_xlfn.XLOOKUP(1,($B$18:$B$56=principal[[#This Row],[tecnologia]])*($C$18:$C$56=principal[[#This Row],[unidade]]),$E$18:$E$56,0,0)),"")</f>
        <v/>
      </c>
      <c r="AU65" s="47">
        <v>65</v>
      </c>
      <c r="AV65" s="3">
        <f t="shared" si="35"/>
        <v>0</v>
      </c>
      <c r="AW65" s="3">
        <f t="shared" si="35"/>
        <v>0</v>
      </c>
      <c r="AX65" s="3">
        <f t="shared" si="35"/>
        <v>0</v>
      </c>
      <c r="AY65" s="3">
        <f t="shared" si="35"/>
        <v>0</v>
      </c>
      <c r="AZ65" s="3">
        <f t="shared" si="35"/>
        <v>0</v>
      </c>
      <c r="BA65" s="3">
        <f t="shared" si="35"/>
        <v>0</v>
      </c>
      <c r="BB65" s="3">
        <f t="shared" si="35"/>
        <v>0</v>
      </c>
      <c r="BC65" s="3">
        <f t="shared" si="35"/>
        <v>0</v>
      </c>
      <c r="BD65" s="3">
        <f t="shared" si="35"/>
        <v>0</v>
      </c>
      <c r="BE65" s="3">
        <f t="shared" si="35"/>
        <v>0</v>
      </c>
      <c r="BF65" s="3">
        <f t="shared" si="36"/>
        <v>0</v>
      </c>
      <c r="BG65" s="3">
        <f t="shared" si="36"/>
        <v>0</v>
      </c>
      <c r="BH65" s="3">
        <f t="shared" si="36"/>
        <v>0</v>
      </c>
      <c r="BI65" s="3">
        <f t="shared" si="36"/>
        <v>0</v>
      </c>
      <c r="BJ65" s="3">
        <f t="shared" si="36"/>
        <v>0</v>
      </c>
      <c r="BK65" s="3">
        <f t="shared" si="36"/>
        <v>0</v>
      </c>
      <c r="BL65" s="3">
        <f t="shared" si="36"/>
        <v>0</v>
      </c>
      <c r="BM65" s="3">
        <f t="shared" si="36"/>
        <v>0</v>
      </c>
      <c r="BN65" s="3">
        <f t="shared" si="36"/>
        <v>0</v>
      </c>
      <c r="BO65" s="3">
        <f t="shared" si="36"/>
        <v>0</v>
      </c>
      <c r="BP65" s="3">
        <f t="shared" si="37"/>
        <v>0</v>
      </c>
      <c r="BQ65" s="3">
        <f t="shared" si="37"/>
        <v>0</v>
      </c>
      <c r="BR65" s="3">
        <f t="shared" si="37"/>
        <v>0</v>
      </c>
      <c r="BS65" s="3">
        <f t="shared" si="37"/>
        <v>0</v>
      </c>
      <c r="BT65" s="3">
        <f t="shared" si="37"/>
        <v>0</v>
      </c>
      <c r="BU65" s="3">
        <f t="shared" si="37"/>
        <v>0</v>
      </c>
      <c r="BV65" s="3">
        <f t="shared" si="37"/>
        <v>0</v>
      </c>
      <c r="BW65" s="3">
        <f t="shared" si="37"/>
        <v>0</v>
      </c>
      <c r="BX65" s="3">
        <f t="shared" si="37"/>
        <v>0</v>
      </c>
      <c r="BY65" s="3">
        <f t="shared" si="37"/>
        <v>0</v>
      </c>
      <c r="BZ65" s="3">
        <f t="shared" si="38"/>
        <v>0</v>
      </c>
      <c r="CA65" s="3">
        <f t="shared" si="38"/>
        <v>0</v>
      </c>
      <c r="CB65" s="3">
        <f t="shared" si="38"/>
        <v>0</v>
      </c>
      <c r="CC65" s="3">
        <f t="shared" si="38"/>
        <v>0</v>
      </c>
      <c r="CD65" s="3">
        <f t="shared" si="38"/>
        <v>0</v>
      </c>
      <c r="CE65" s="3">
        <f t="shared" si="38"/>
        <v>0</v>
      </c>
      <c r="CF65" s="3">
        <f t="shared" si="38"/>
        <v>0</v>
      </c>
      <c r="CG65" s="3">
        <f t="shared" si="38"/>
        <v>0</v>
      </c>
      <c r="CH65" s="3">
        <f t="shared" si="38"/>
        <v>0</v>
      </c>
      <c r="CI65" s="3">
        <f t="shared" si="38"/>
        <v>0</v>
      </c>
      <c r="CJ65" s="3">
        <f t="shared" si="39"/>
        <v>0</v>
      </c>
      <c r="CK65" s="3">
        <f t="shared" si="39"/>
        <v>0</v>
      </c>
      <c r="CL65" s="3">
        <f t="shared" si="39"/>
        <v>0</v>
      </c>
      <c r="CM65" s="3">
        <f t="shared" si="39"/>
        <v>0</v>
      </c>
      <c r="CN65" s="3">
        <f t="shared" si="39"/>
        <v>0</v>
      </c>
      <c r="CO65" s="3">
        <f t="shared" si="39"/>
        <v>0</v>
      </c>
      <c r="CP65" s="3">
        <f t="shared" si="39"/>
        <v>0</v>
      </c>
      <c r="CQ65" s="3">
        <f t="shared" si="39"/>
        <v>0</v>
      </c>
      <c r="CR65" s="3">
        <f t="shared" si="39"/>
        <v>0</v>
      </c>
      <c r="CS65" s="3">
        <f t="shared" si="39"/>
        <v>0</v>
      </c>
      <c r="CT65" s="3">
        <f t="shared" si="40"/>
        <v>0</v>
      </c>
      <c r="CU65" s="3">
        <f t="shared" si="40"/>
        <v>0</v>
      </c>
      <c r="CV65" s="3">
        <f t="shared" si="40"/>
        <v>0</v>
      </c>
      <c r="CW65" s="3">
        <f t="shared" si="40"/>
        <v>0</v>
      </c>
      <c r="CX65" s="3">
        <f t="shared" si="40"/>
        <v>0</v>
      </c>
      <c r="CY65" s="3">
        <f t="shared" si="40"/>
        <v>0</v>
      </c>
      <c r="CZ65" s="3">
        <f t="shared" si="40"/>
        <v>0</v>
      </c>
      <c r="DA65" s="3">
        <f t="shared" si="40"/>
        <v>0</v>
      </c>
      <c r="DB65" s="3">
        <f t="shared" si="40"/>
        <v>0</v>
      </c>
      <c r="DC65" s="3">
        <f t="shared" si="40"/>
        <v>0</v>
      </c>
      <c r="DD65" s="3">
        <f t="shared" si="41"/>
        <v>0</v>
      </c>
      <c r="DE65" s="3">
        <f t="shared" si="41"/>
        <v>0</v>
      </c>
      <c r="DF65" s="3">
        <f t="shared" si="41"/>
        <v>0</v>
      </c>
      <c r="DG65" s="3">
        <f t="shared" si="41"/>
        <v>0</v>
      </c>
      <c r="DH65" s="3">
        <f t="shared" si="41"/>
        <v>0</v>
      </c>
      <c r="DI65" s="3">
        <f t="shared" si="41"/>
        <v>0</v>
      </c>
      <c r="DJ65" s="3">
        <f t="shared" si="41"/>
        <v>0</v>
      </c>
      <c r="DK65" s="3">
        <f t="shared" si="41"/>
        <v>0</v>
      </c>
      <c r="DL65" s="3">
        <f t="shared" si="41"/>
        <v>0</v>
      </c>
      <c r="DM65" s="3">
        <f t="shared" si="41"/>
        <v>0</v>
      </c>
    </row>
    <row r="66" spans="2:117" x14ac:dyDescent="0.35">
      <c r="AR66" s="50" t="str" cm="1">
        <f t="array" ref="AR66">IFERROR(IF(principal[[#This Row],[tecnologia]]="BAU","",_xlfn.XLOOKUP(1,($B$18:$B$56=principal[[#This Row],[tecnologia]])*($C$18:$C$56=principal[[#This Row],[unidade]]),$D$18:$D$56,0,0)),"")</f>
        <v/>
      </c>
      <c r="AS66" s="50" t="str" cm="1">
        <f t="array" ref="AS66">IFERROR(IF(principal[[#This Row],[tecnologia]]="BAU","",_xlfn.XLOOKUP(1,($B$18:$B$56=principal[[#This Row],[tecnologia]])*($C$18:$C$56=principal[[#This Row],[unidade]]),$E$18:$E$56,0,0)),"")</f>
        <v/>
      </c>
      <c r="AU66" s="46">
        <v>66</v>
      </c>
      <c r="AV66" s="3">
        <f t="shared" si="35"/>
        <v>0</v>
      </c>
      <c r="AW66" s="3">
        <f t="shared" si="35"/>
        <v>0</v>
      </c>
      <c r="AX66" s="3">
        <f t="shared" si="35"/>
        <v>0</v>
      </c>
      <c r="AY66" s="3">
        <f t="shared" si="35"/>
        <v>0</v>
      </c>
      <c r="AZ66" s="3">
        <f t="shared" si="35"/>
        <v>0</v>
      </c>
      <c r="BA66" s="3">
        <f t="shared" si="35"/>
        <v>0</v>
      </c>
      <c r="BB66" s="3">
        <f t="shared" si="35"/>
        <v>0</v>
      </c>
      <c r="BC66" s="3">
        <f t="shared" si="35"/>
        <v>0</v>
      </c>
      <c r="BD66" s="3">
        <f t="shared" si="35"/>
        <v>0</v>
      </c>
      <c r="BE66" s="3">
        <f t="shared" si="35"/>
        <v>0</v>
      </c>
      <c r="BF66" s="3">
        <f t="shared" si="36"/>
        <v>0</v>
      </c>
      <c r="BG66" s="3">
        <f t="shared" si="36"/>
        <v>0</v>
      </c>
      <c r="BH66" s="3">
        <f t="shared" si="36"/>
        <v>0</v>
      </c>
      <c r="BI66" s="3">
        <f t="shared" si="36"/>
        <v>0</v>
      </c>
      <c r="BJ66" s="3">
        <f t="shared" si="36"/>
        <v>0</v>
      </c>
      <c r="BK66" s="3">
        <f t="shared" si="36"/>
        <v>0</v>
      </c>
      <c r="BL66" s="3">
        <f t="shared" si="36"/>
        <v>0</v>
      </c>
      <c r="BM66" s="3">
        <f t="shared" si="36"/>
        <v>0</v>
      </c>
      <c r="BN66" s="3">
        <f t="shared" si="36"/>
        <v>0</v>
      </c>
      <c r="BO66" s="3">
        <f t="shared" si="36"/>
        <v>0</v>
      </c>
      <c r="BP66" s="3">
        <f t="shared" si="37"/>
        <v>0</v>
      </c>
      <c r="BQ66" s="3">
        <f t="shared" si="37"/>
        <v>0</v>
      </c>
      <c r="BR66" s="3">
        <f t="shared" si="37"/>
        <v>0</v>
      </c>
      <c r="BS66" s="3">
        <f t="shared" si="37"/>
        <v>0</v>
      </c>
      <c r="BT66" s="3">
        <f t="shared" si="37"/>
        <v>0</v>
      </c>
      <c r="BU66" s="3">
        <f t="shared" si="37"/>
        <v>0</v>
      </c>
      <c r="BV66" s="3">
        <f t="shared" si="37"/>
        <v>0</v>
      </c>
      <c r="BW66" s="3">
        <f t="shared" si="37"/>
        <v>0</v>
      </c>
      <c r="BX66" s="3">
        <f t="shared" si="37"/>
        <v>0</v>
      </c>
      <c r="BY66" s="3">
        <f t="shared" si="37"/>
        <v>0</v>
      </c>
      <c r="BZ66" s="3">
        <f t="shared" si="38"/>
        <v>0</v>
      </c>
      <c r="CA66" s="3">
        <f t="shared" si="38"/>
        <v>0</v>
      </c>
      <c r="CB66" s="3">
        <f t="shared" si="38"/>
        <v>0</v>
      </c>
      <c r="CC66" s="3">
        <f t="shared" si="38"/>
        <v>0</v>
      </c>
      <c r="CD66" s="3">
        <f t="shared" si="38"/>
        <v>0</v>
      </c>
      <c r="CE66" s="3">
        <f t="shared" si="38"/>
        <v>0</v>
      </c>
      <c r="CF66" s="3">
        <f t="shared" si="38"/>
        <v>0</v>
      </c>
      <c r="CG66" s="3">
        <f t="shared" si="38"/>
        <v>0</v>
      </c>
      <c r="CH66" s="3">
        <f t="shared" si="38"/>
        <v>0</v>
      </c>
      <c r="CI66" s="3">
        <f t="shared" si="38"/>
        <v>0</v>
      </c>
      <c r="CJ66" s="3">
        <f t="shared" si="39"/>
        <v>0</v>
      </c>
      <c r="CK66" s="3">
        <f t="shared" si="39"/>
        <v>0</v>
      </c>
      <c r="CL66" s="3">
        <f t="shared" si="39"/>
        <v>0</v>
      </c>
      <c r="CM66" s="3">
        <f t="shared" si="39"/>
        <v>0</v>
      </c>
      <c r="CN66" s="3">
        <f t="shared" si="39"/>
        <v>0</v>
      </c>
      <c r="CO66" s="3">
        <f t="shared" si="39"/>
        <v>0</v>
      </c>
      <c r="CP66" s="3">
        <f t="shared" si="39"/>
        <v>0</v>
      </c>
      <c r="CQ66" s="3">
        <f t="shared" si="39"/>
        <v>0</v>
      </c>
      <c r="CR66" s="3">
        <f t="shared" si="39"/>
        <v>0</v>
      </c>
      <c r="CS66" s="3">
        <f t="shared" si="39"/>
        <v>0</v>
      </c>
      <c r="CT66" s="3">
        <f t="shared" si="40"/>
        <v>0</v>
      </c>
      <c r="CU66" s="3">
        <f t="shared" si="40"/>
        <v>0</v>
      </c>
      <c r="CV66" s="3">
        <f t="shared" si="40"/>
        <v>0</v>
      </c>
      <c r="CW66" s="3">
        <f t="shared" si="40"/>
        <v>0</v>
      </c>
      <c r="CX66" s="3">
        <f t="shared" si="40"/>
        <v>0</v>
      </c>
      <c r="CY66" s="3">
        <f t="shared" si="40"/>
        <v>0</v>
      </c>
      <c r="CZ66" s="3">
        <f t="shared" si="40"/>
        <v>0</v>
      </c>
      <c r="DA66" s="3">
        <f t="shared" si="40"/>
        <v>0</v>
      </c>
      <c r="DB66" s="3">
        <f t="shared" si="40"/>
        <v>0</v>
      </c>
      <c r="DC66" s="3">
        <f t="shared" si="40"/>
        <v>0</v>
      </c>
      <c r="DD66" s="3">
        <f t="shared" si="41"/>
        <v>0</v>
      </c>
      <c r="DE66" s="3">
        <f t="shared" si="41"/>
        <v>0</v>
      </c>
      <c r="DF66" s="3">
        <f t="shared" si="41"/>
        <v>0</v>
      </c>
      <c r="DG66" s="3">
        <f t="shared" si="41"/>
        <v>0</v>
      </c>
      <c r="DH66" s="3">
        <f t="shared" si="41"/>
        <v>0</v>
      </c>
      <c r="DI66" s="3">
        <f t="shared" si="41"/>
        <v>0</v>
      </c>
      <c r="DJ66" s="3">
        <f t="shared" si="41"/>
        <v>0</v>
      </c>
      <c r="DK66" s="3">
        <f t="shared" si="41"/>
        <v>0</v>
      </c>
      <c r="DL66" s="3">
        <f t="shared" si="41"/>
        <v>0</v>
      </c>
      <c r="DM66" s="3">
        <f t="shared" si="41"/>
        <v>0</v>
      </c>
    </row>
    <row r="67" spans="2:117" x14ac:dyDescent="0.35">
      <c r="AR67" s="50" t="str" cm="1">
        <f t="array" ref="AR67">IFERROR(IF(principal[[#This Row],[tecnologia]]="BAU","",_xlfn.XLOOKUP(1,($B$18:$B$56=principal[[#This Row],[tecnologia]])*($C$18:$C$56=principal[[#This Row],[unidade]]),$D$18:$D$56,0,0)),"")</f>
        <v/>
      </c>
      <c r="AS67" s="50" t="str" cm="1">
        <f t="array" ref="AS67">IFERROR(IF(principal[[#This Row],[tecnologia]]="BAU","",_xlfn.XLOOKUP(1,($B$18:$B$56=principal[[#This Row],[tecnologia]])*($C$18:$C$56=principal[[#This Row],[unidade]]),$E$18:$E$56,0,0)),"")</f>
        <v/>
      </c>
      <c r="AU67" s="46">
        <v>67</v>
      </c>
      <c r="AV67" s="3">
        <f t="shared" ref="AV67:BE72" si="42">IF(OR(AND($AU67=AV$2,$V67=1),AND($W67=1,$W$2&amp;$K67=AV$1),AND($X67=1,$X$2&amp;$K67=AV$1),AND($Y67=1,$Y$2&amp;$K67=AV$1),AND($Z67=1,$Z$2&amp;$K67=AV$1),AND($AA67=1,$AA$2&amp;$K67=AV$1),AND($AB67=1,$AB$2&amp;$K67=AV$1)),1,0)</f>
        <v>0</v>
      </c>
      <c r="AW67" s="3">
        <f t="shared" si="42"/>
        <v>0</v>
      </c>
      <c r="AX67" s="3">
        <f t="shared" si="42"/>
        <v>0</v>
      </c>
      <c r="AY67" s="3">
        <f t="shared" si="42"/>
        <v>0</v>
      </c>
      <c r="AZ67" s="3">
        <f t="shared" si="42"/>
        <v>0</v>
      </c>
      <c r="BA67" s="3">
        <f t="shared" si="42"/>
        <v>0</v>
      </c>
      <c r="BB67" s="3">
        <f t="shared" si="42"/>
        <v>0</v>
      </c>
      <c r="BC67" s="3">
        <f t="shared" si="42"/>
        <v>0</v>
      </c>
      <c r="BD67" s="3">
        <f t="shared" si="42"/>
        <v>0</v>
      </c>
      <c r="BE67" s="3">
        <f t="shared" si="42"/>
        <v>0</v>
      </c>
      <c r="BF67" s="3">
        <f t="shared" ref="BF67:BO72" si="43">IF(OR(AND($AU67=BF$2,$V67=1),AND($W67=1,$W$2&amp;$K67=BF$1),AND($X67=1,$X$2&amp;$K67=BF$1),AND($Y67=1,$Y$2&amp;$K67=BF$1),AND($Z67=1,$Z$2&amp;$K67=BF$1),AND($AA67=1,$AA$2&amp;$K67=BF$1),AND($AB67=1,$AB$2&amp;$K67=BF$1)),1,0)</f>
        <v>0</v>
      </c>
      <c r="BG67" s="3">
        <f t="shared" si="43"/>
        <v>0</v>
      </c>
      <c r="BH67" s="3">
        <f t="shared" si="43"/>
        <v>0</v>
      </c>
      <c r="BI67" s="3">
        <f t="shared" si="43"/>
        <v>0</v>
      </c>
      <c r="BJ67" s="3">
        <f t="shared" si="43"/>
        <v>0</v>
      </c>
      <c r="BK67" s="3">
        <f t="shared" si="43"/>
        <v>0</v>
      </c>
      <c r="BL67" s="3">
        <f t="shared" si="43"/>
        <v>0</v>
      </c>
      <c r="BM67" s="3">
        <f t="shared" si="43"/>
        <v>0</v>
      </c>
      <c r="BN67" s="3">
        <f t="shared" si="43"/>
        <v>0</v>
      </c>
      <c r="BO67" s="3">
        <f t="shared" si="43"/>
        <v>0</v>
      </c>
      <c r="BP67" s="3">
        <f t="shared" ref="BP67:BZ72" si="44">IF(OR(AND($AU67=BP$2,$V67=1),AND($W67=1,$W$2&amp;$K67=BP$1),AND($X67=1,$X$2&amp;$K67=BP$1),AND($Y67=1,$Y$2&amp;$K67=BP$1),AND($Z67=1,$Z$2&amp;$K67=BP$1),AND($AA67=1,$AA$2&amp;$K67=BP$1),AND($AB67=1,$AB$2&amp;$K67=BP$1)),1,0)</f>
        <v>0</v>
      </c>
      <c r="BQ67" s="3">
        <f t="shared" si="44"/>
        <v>0</v>
      </c>
      <c r="BR67" s="3">
        <f t="shared" si="44"/>
        <v>0</v>
      </c>
      <c r="BS67" s="3">
        <f t="shared" si="44"/>
        <v>0</v>
      </c>
      <c r="BT67" s="3">
        <f t="shared" si="44"/>
        <v>0</v>
      </c>
      <c r="BU67" s="3">
        <f t="shared" si="44"/>
        <v>0</v>
      </c>
      <c r="BV67" s="3">
        <f t="shared" si="44"/>
        <v>0</v>
      </c>
      <c r="BW67" s="3">
        <f t="shared" si="44"/>
        <v>0</v>
      </c>
      <c r="BX67" s="3">
        <f t="shared" si="44"/>
        <v>0</v>
      </c>
      <c r="BY67" s="3">
        <f t="shared" si="44"/>
        <v>0</v>
      </c>
      <c r="BZ67" s="3">
        <f t="shared" si="44"/>
        <v>0</v>
      </c>
      <c r="CA67" s="3">
        <f t="shared" ref="CA67:CA72" si="45">IF(OR(AND($AU67=CA$2,$V67=1),AND($W67=1,$W$2&amp;$K67=CA$1),AND($X67=1,$X$2&amp;$K67=CA$1),AND($Y67=1,$Y$2&amp;$K67=CA$1),AND($Z67=1,$Z$2&amp;$K67=CA$1),AND($AA67=1,$AA$2&amp;$K67=CA$1),AND($AB67=1,$AB$2&amp;$K67=CA$1)),1,0)</f>
        <v>0</v>
      </c>
      <c r="CB67" s="3">
        <f t="shared" ref="CB67:CK72" si="46">IF(OR(AND($AU67=CB$2,$V67=1),AND($W67=1,$W$2&amp;$K67=CB$1),AND($X67=1,$X$2&amp;$K67=CB$1),AND($Y67=1,$Y$2&amp;$K67=CB$1),AND($Z67=1,$Z$2&amp;$K67=CB$1),AND($AA67=1,$AA$2&amp;$K67=CB$1),AND($AB67=1,$AB$2&amp;$K67=CB$1)),1,0)</f>
        <v>0</v>
      </c>
      <c r="CC67" s="3">
        <f t="shared" si="46"/>
        <v>0</v>
      </c>
      <c r="CD67" s="3">
        <f t="shared" si="46"/>
        <v>0</v>
      </c>
      <c r="CE67" s="3">
        <f t="shared" si="46"/>
        <v>0</v>
      </c>
      <c r="CF67" s="3">
        <f t="shared" si="46"/>
        <v>0</v>
      </c>
      <c r="CG67" s="3">
        <f t="shared" si="46"/>
        <v>0</v>
      </c>
      <c r="CH67" s="3">
        <f t="shared" si="46"/>
        <v>0</v>
      </c>
      <c r="CI67" s="3">
        <f t="shared" si="46"/>
        <v>0</v>
      </c>
      <c r="CJ67" s="3">
        <f t="shared" si="46"/>
        <v>0</v>
      </c>
      <c r="CK67" s="3">
        <f t="shared" si="46"/>
        <v>0</v>
      </c>
      <c r="CL67" s="3">
        <f t="shared" ref="CL67:CU72" si="47">IF(OR(AND($AU67=CL$2,$V67=1),AND($W67=1,$W$2&amp;$K67=CL$1),AND($X67=1,$X$2&amp;$K67=CL$1),AND($Y67=1,$Y$2&amp;$K67=CL$1),AND($Z67=1,$Z$2&amp;$K67=CL$1),AND($AA67=1,$AA$2&amp;$K67=CL$1),AND($AB67=1,$AB$2&amp;$K67=CL$1)),1,0)</f>
        <v>0</v>
      </c>
      <c r="CM67" s="3">
        <f t="shared" si="47"/>
        <v>0</v>
      </c>
      <c r="CN67" s="3">
        <f t="shared" si="47"/>
        <v>0</v>
      </c>
      <c r="CO67" s="3">
        <f t="shared" si="47"/>
        <v>0</v>
      </c>
      <c r="CP67" s="3">
        <f t="shared" si="47"/>
        <v>0</v>
      </c>
      <c r="CQ67" s="3">
        <f t="shared" si="47"/>
        <v>0</v>
      </c>
      <c r="CR67" s="3">
        <f t="shared" si="47"/>
        <v>0</v>
      </c>
      <c r="CS67" s="3">
        <f t="shared" si="47"/>
        <v>0</v>
      </c>
      <c r="CT67" s="3">
        <f t="shared" si="47"/>
        <v>0</v>
      </c>
      <c r="CU67" s="3">
        <f t="shared" si="47"/>
        <v>0</v>
      </c>
      <c r="CV67" s="3">
        <f t="shared" ref="CV67:DE72" si="48">IF(OR(AND($AU67=CV$2,$V67=1),AND($W67=1,$W$2&amp;$K67=CV$1),AND($X67=1,$X$2&amp;$K67=CV$1),AND($Y67=1,$Y$2&amp;$K67=CV$1),AND($Z67=1,$Z$2&amp;$K67=CV$1),AND($AA67=1,$AA$2&amp;$K67=CV$1),AND($AB67=1,$AB$2&amp;$K67=CV$1)),1,0)</f>
        <v>0</v>
      </c>
      <c r="CW67" s="3">
        <f t="shared" si="48"/>
        <v>0</v>
      </c>
      <c r="CX67" s="3">
        <f t="shared" si="48"/>
        <v>0</v>
      </c>
      <c r="CY67" s="3">
        <f t="shared" si="48"/>
        <v>0</v>
      </c>
      <c r="CZ67" s="3">
        <f t="shared" si="48"/>
        <v>0</v>
      </c>
      <c r="DA67" s="3">
        <f t="shared" si="48"/>
        <v>0</v>
      </c>
      <c r="DB67" s="3">
        <f t="shared" si="48"/>
        <v>0</v>
      </c>
      <c r="DC67" s="3">
        <f t="shared" si="48"/>
        <v>0</v>
      </c>
      <c r="DD67" s="3">
        <f t="shared" si="48"/>
        <v>0</v>
      </c>
      <c r="DE67" s="3">
        <f t="shared" si="48"/>
        <v>0</v>
      </c>
      <c r="DF67" s="3">
        <f t="shared" ref="DF67:DM72" si="49">IF(OR(AND($AU67=DF$2,$V67=1),AND($W67=1,$W$2&amp;$K67=DF$1),AND($X67=1,$X$2&amp;$K67=DF$1),AND($Y67=1,$Y$2&amp;$K67=DF$1),AND($Z67=1,$Z$2&amp;$K67=DF$1),AND($AA67=1,$AA$2&amp;$K67=DF$1),AND($AB67=1,$AB$2&amp;$K67=DF$1)),1,0)</f>
        <v>0</v>
      </c>
      <c r="DG67" s="3">
        <f t="shared" si="49"/>
        <v>0</v>
      </c>
      <c r="DH67" s="3">
        <f t="shared" si="49"/>
        <v>0</v>
      </c>
      <c r="DI67" s="3">
        <f t="shared" si="49"/>
        <v>0</v>
      </c>
      <c r="DJ67" s="3">
        <f t="shared" si="49"/>
        <v>0</v>
      </c>
      <c r="DK67" s="3">
        <f t="shared" si="49"/>
        <v>0</v>
      </c>
      <c r="DL67" s="3">
        <f t="shared" si="49"/>
        <v>0</v>
      </c>
      <c r="DM67" s="3">
        <f t="shared" si="49"/>
        <v>0</v>
      </c>
    </row>
    <row r="68" spans="2:117" x14ac:dyDescent="0.35">
      <c r="AR68" s="50" t="str" cm="1">
        <f t="array" ref="AR68">IFERROR(IF(principal[[#This Row],[tecnologia]]="BAU","",_xlfn.XLOOKUP(1,($B$18:$B$56=principal[[#This Row],[tecnologia]])*($C$18:$C$56=principal[[#This Row],[unidade]]),$D$18:$D$56,0,0)),"")</f>
        <v/>
      </c>
      <c r="AS68" s="50" t="str" cm="1">
        <f t="array" ref="AS68">IFERROR(IF(principal[[#This Row],[tecnologia]]="BAU","",_xlfn.XLOOKUP(1,($B$18:$B$56=principal[[#This Row],[tecnologia]])*($C$18:$C$56=principal[[#This Row],[unidade]]),$E$18:$E$56,0,0)),"")</f>
        <v/>
      </c>
      <c r="AU68" s="47">
        <v>68</v>
      </c>
      <c r="AV68" s="3">
        <f t="shared" si="42"/>
        <v>0</v>
      </c>
      <c r="AW68" s="3">
        <f t="shared" si="42"/>
        <v>0</v>
      </c>
      <c r="AX68" s="3">
        <f t="shared" si="42"/>
        <v>0</v>
      </c>
      <c r="AY68" s="3">
        <f t="shared" si="42"/>
        <v>0</v>
      </c>
      <c r="AZ68" s="3">
        <f t="shared" si="42"/>
        <v>0</v>
      </c>
      <c r="BA68" s="3">
        <f t="shared" si="42"/>
        <v>0</v>
      </c>
      <c r="BB68" s="3">
        <f t="shared" si="42"/>
        <v>0</v>
      </c>
      <c r="BC68" s="3">
        <f t="shared" si="42"/>
        <v>0</v>
      </c>
      <c r="BD68" s="3">
        <f t="shared" si="42"/>
        <v>0</v>
      </c>
      <c r="BE68" s="3">
        <f t="shared" si="42"/>
        <v>0</v>
      </c>
      <c r="BF68" s="3">
        <f t="shared" si="43"/>
        <v>0</v>
      </c>
      <c r="BG68" s="3">
        <f t="shared" si="43"/>
        <v>0</v>
      </c>
      <c r="BH68" s="3">
        <f t="shared" si="43"/>
        <v>0</v>
      </c>
      <c r="BI68" s="3">
        <f t="shared" si="43"/>
        <v>0</v>
      </c>
      <c r="BJ68" s="3">
        <f t="shared" si="43"/>
        <v>0</v>
      </c>
      <c r="BK68" s="3">
        <f t="shared" si="43"/>
        <v>0</v>
      </c>
      <c r="BL68" s="3">
        <f t="shared" si="43"/>
        <v>0</v>
      </c>
      <c r="BM68" s="3">
        <f t="shared" si="43"/>
        <v>0</v>
      </c>
      <c r="BN68" s="3">
        <f t="shared" si="43"/>
        <v>0</v>
      </c>
      <c r="BO68" s="3">
        <f t="shared" si="43"/>
        <v>0</v>
      </c>
      <c r="BP68" s="3">
        <f t="shared" si="44"/>
        <v>0</v>
      </c>
      <c r="BQ68" s="3">
        <f t="shared" si="44"/>
        <v>0</v>
      </c>
      <c r="BR68" s="3">
        <f t="shared" si="44"/>
        <v>0</v>
      </c>
      <c r="BS68" s="3">
        <f t="shared" si="44"/>
        <v>0</v>
      </c>
      <c r="BT68" s="3">
        <f t="shared" si="44"/>
        <v>0</v>
      </c>
      <c r="BU68" s="3">
        <f t="shared" si="44"/>
        <v>0</v>
      </c>
      <c r="BV68" s="3">
        <f t="shared" si="44"/>
        <v>0</v>
      </c>
      <c r="BW68" s="3">
        <f t="shared" si="44"/>
        <v>0</v>
      </c>
      <c r="BX68" s="3">
        <f t="shared" si="44"/>
        <v>0</v>
      </c>
      <c r="BY68" s="3">
        <f t="shared" si="44"/>
        <v>0</v>
      </c>
      <c r="BZ68" s="3">
        <f t="shared" si="44"/>
        <v>0</v>
      </c>
      <c r="CA68" s="3">
        <f t="shared" si="45"/>
        <v>0</v>
      </c>
      <c r="CB68" s="3">
        <f t="shared" si="46"/>
        <v>0</v>
      </c>
      <c r="CC68" s="3">
        <f t="shared" si="46"/>
        <v>0</v>
      </c>
      <c r="CD68" s="3">
        <f t="shared" si="46"/>
        <v>0</v>
      </c>
      <c r="CE68" s="3">
        <f t="shared" si="46"/>
        <v>0</v>
      </c>
      <c r="CF68" s="3">
        <f t="shared" si="46"/>
        <v>0</v>
      </c>
      <c r="CG68" s="3">
        <f t="shared" si="46"/>
        <v>0</v>
      </c>
      <c r="CH68" s="3">
        <f t="shared" si="46"/>
        <v>0</v>
      </c>
      <c r="CI68" s="3">
        <f t="shared" si="46"/>
        <v>0</v>
      </c>
      <c r="CJ68" s="3">
        <f t="shared" si="46"/>
        <v>0</v>
      </c>
      <c r="CK68" s="3">
        <f t="shared" si="46"/>
        <v>0</v>
      </c>
      <c r="CL68" s="3">
        <f t="shared" si="47"/>
        <v>0</v>
      </c>
      <c r="CM68" s="3">
        <f t="shared" si="47"/>
        <v>0</v>
      </c>
      <c r="CN68" s="3">
        <f t="shared" si="47"/>
        <v>0</v>
      </c>
      <c r="CO68" s="3">
        <f t="shared" si="47"/>
        <v>0</v>
      </c>
      <c r="CP68" s="3">
        <f t="shared" si="47"/>
        <v>0</v>
      </c>
      <c r="CQ68" s="3">
        <f t="shared" si="47"/>
        <v>0</v>
      </c>
      <c r="CR68" s="3">
        <f t="shared" si="47"/>
        <v>0</v>
      </c>
      <c r="CS68" s="3">
        <f t="shared" si="47"/>
        <v>0</v>
      </c>
      <c r="CT68" s="3">
        <f t="shared" si="47"/>
        <v>0</v>
      </c>
      <c r="CU68" s="3">
        <f t="shared" si="47"/>
        <v>0</v>
      </c>
      <c r="CV68" s="3">
        <f t="shared" si="48"/>
        <v>0</v>
      </c>
      <c r="CW68" s="3">
        <f t="shared" si="48"/>
        <v>0</v>
      </c>
      <c r="CX68" s="3">
        <f t="shared" si="48"/>
        <v>0</v>
      </c>
      <c r="CY68" s="3">
        <f t="shared" si="48"/>
        <v>0</v>
      </c>
      <c r="CZ68" s="3">
        <f t="shared" si="48"/>
        <v>0</v>
      </c>
      <c r="DA68" s="3">
        <f t="shared" si="48"/>
        <v>0</v>
      </c>
      <c r="DB68" s="3">
        <f t="shared" si="48"/>
        <v>0</v>
      </c>
      <c r="DC68" s="3">
        <f t="shared" si="48"/>
        <v>0</v>
      </c>
      <c r="DD68" s="3">
        <f t="shared" si="48"/>
        <v>0</v>
      </c>
      <c r="DE68" s="3">
        <f t="shared" si="48"/>
        <v>0</v>
      </c>
      <c r="DF68" s="3">
        <f t="shared" si="49"/>
        <v>0</v>
      </c>
      <c r="DG68" s="3">
        <f t="shared" si="49"/>
        <v>0</v>
      </c>
      <c r="DH68" s="3">
        <f t="shared" si="49"/>
        <v>0</v>
      </c>
      <c r="DI68" s="3">
        <f t="shared" si="49"/>
        <v>0</v>
      </c>
      <c r="DJ68" s="3">
        <f t="shared" si="49"/>
        <v>0</v>
      </c>
      <c r="DK68" s="3">
        <f t="shared" si="49"/>
        <v>0</v>
      </c>
      <c r="DL68" s="3">
        <f t="shared" si="49"/>
        <v>0</v>
      </c>
      <c r="DM68" s="3">
        <f t="shared" si="49"/>
        <v>0</v>
      </c>
    </row>
    <row r="69" spans="2:117" x14ac:dyDescent="0.35">
      <c r="AR69" s="50" t="str" cm="1">
        <f t="array" ref="AR69">IFERROR(IF(principal[[#This Row],[tecnologia]]="BAU","",_xlfn.XLOOKUP(1,($B$18:$B$56=principal[[#This Row],[tecnologia]])*($C$18:$C$56=principal[[#This Row],[unidade]]),$D$18:$D$56,0,0)),"")</f>
        <v/>
      </c>
      <c r="AS69" s="50" t="str" cm="1">
        <f t="array" ref="AS69">IFERROR(IF(principal[[#This Row],[tecnologia]]="BAU","",_xlfn.XLOOKUP(1,($B$18:$B$56=principal[[#This Row],[tecnologia]])*($C$18:$C$56=principal[[#This Row],[unidade]]),$E$18:$E$56,0,0)),"")</f>
        <v/>
      </c>
      <c r="AU69" s="47">
        <v>69</v>
      </c>
      <c r="AV69" s="3">
        <f t="shared" si="42"/>
        <v>0</v>
      </c>
      <c r="AW69" s="3">
        <f t="shared" si="42"/>
        <v>0</v>
      </c>
      <c r="AX69" s="3">
        <f t="shared" si="42"/>
        <v>0</v>
      </c>
      <c r="AY69" s="3">
        <f t="shared" si="42"/>
        <v>0</v>
      </c>
      <c r="AZ69" s="3">
        <f t="shared" si="42"/>
        <v>0</v>
      </c>
      <c r="BA69" s="3">
        <f t="shared" si="42"/>
        <v>0</v>
      </c>
      <c r="BB69" s="3">
        <f t="shared" si="42"/>
        <v>0</v>
      </c>
      <c r="BC69" s="3">
        <f t="shared" si="42"/>
        <v>0</v>
      </c>
      <c r="BD69" s="3">
        <f t="shared" si="42"/>
        <v>0</v>
      </c>
      <c r="BE69" s="3">
        <f t="shared" si="42"/>
        <v>0</v>
      </c>
      <c r="BF69" s="3">
        <f t="shared" si="43"/>
        <v>0</v>
      </c>
      <c r="BG69" s="3">
        <f t="shared" si="43"/>
        <v>0</v>
      </c>
      <c r="BH69" s="3">
        <f t="shared" si="43"/>
        <v>0</v>
      </c>
      <c r="BI69" s="3">
        <f t="shared" si="43"/>
        <v>0</v>
      </c>
      <c r="BJ69" s="3">
        <f t="shared" si="43"/>
        <v>0</v>
      </c>
      <c r="BK69" s="3">
        <f t="shared" si="43"/>
        <v>0</v>
      </c>
      <c r="BL69" s="3">
        <f t="shared" si="43"/>
        <v>0</v>
      </c>
      <c r="BM69" s="3">
        <f t="shared" si="43"/>
        <v>0</v>
      </c>
      <c r="BN69" s="3">
        <f t="shared" si="43"/>
        <v>0</v>
      </c>
      <c r="BO69" s="3">
        <f t="shared" si="43"/>
        <v>0</v>
      </c>
      <c r="BP69" s="3">
        <f t="shared" si="44"/>
        <v>0</v>
      </c>
      <c r="BQ69" s="3">
        <f t="shared" si="44"/>
        <v>0</v>
      </c>
      <c r="BR69" s="3">
        <f t="shared" si="44"/>
        <v>0</v>
      </c>
      <c r="BS69" s="3">
        <f t="shared" si="44"/>
        <v>0</v>
      </c>
      <c r="BT69" s="3">
        <f t="shared" si="44"/>
        <v>0</v>
      </c>
      <c r="BU69" s="3">
        <f t="shared" si="44"/>
        <v>0</v>
      </c>
      <c r="BV69" s="3">
        <f t="shared" si="44"/>
        <v>0</v>
      </c>
      <c r="BW69" s="3">
        <f t="shared" si="44"/>
        <v>0</v>
      </c>
      <c r="BX69" s="3">
        <f t="shared" si="44"/>
        <v>0</v>
      </c>
      <c r="BY69" s="3">
        <f t="shared" si="44"/>
        <v>0</v>
      </c>
      <c r="BZ69" s="3">
        <f t="shared" si="44"/>
        <v>0</v>
      </c>
      <c r="CA69" s="3">
        <f t="shared" si="45"/>
        <v>0</v>
      </c>
      <c r="CB69" s="3">
        <f t="shared" si="46"/>
        <v>0</v>
      </c>
      <c r="CC69" s="3">
        <f t="shared" si="46"/>
        <v>0</v>
      </c>
      <c r="CD69" s="3">
        <f t="shared" si="46"/>
        <v>0</v>
      </c>
      <c r="CE69" s="3">
        <f t="shared" si="46"/>
        <v>0</v>
      </c>
      <c r="CF69" s="3">
        <f t="shared" si="46"/>
        <v>0</v>
      </c>
      <c r="CG69" s="3">
        <f t="shared" si="46"/>
        <v>0</v>
      </c>
      <c r="CH69" s="3">
        <f t="shared" si="46"/>
        <v>0</v>
      </c>
      <c r="CI69" s="3">
        <f t="shared" si="46"/>
        <v>0</v>
      </c>
      <c r="CJ69" s="3">
        <f t="shared" si="46"/>
        <v>0</v>
      </c>
      <c r="CK69" s="3">
        <f t="shared" si="46"/>
        <v>0</v>
      </c>
      <c r="CL69" s="3">
        <f t="shared" si="47"/>
        <v>0</v>
      </c>
      <c r="CM69" s="3">
        <f t="shared" si="47"/>
        <v>0</v>
      </c>
      <c r="CN69" s="3">
        <f t="shared" si="47"/>
        <v>0</v>
      </c>
      <c r="CO69" s="3">
        <f t="shared" si="47"/>
        <v>0</v>
      </c>
      <c r="CP69" s="3">
        <f t="shared" si="47"/>
        <v>0</v>
      </c>
      <c r="CQ69" s="3">
        <f t="shared" si="47"/>
        <v>0</v>
      </c>
      <c r="CR69" s="3">
        <f t="shared" si="47"/>
        <v>0</v>
      </c>
      <c r="CS69" s="3">
        <f t="shared" si="47"/>
        <v>0</v>
      </c>
      <c r="CT69" s="3">
        <f t="shared" si="47"/>
        <v>0</v>
      </c>
      <c r="CU69" s="3">
        <f t="shared" si="47"/>
        <v>0</v>
      </c>
      <c r="CV69" s="3">
        <f t="shared" si="48"/>
        <v>0</v>
      </c>
      <c r="CW69" s="3">
        <f t="shared" si="48"/>
        <v>0</v>
      </c>
      <c r="CX69" s="3">
        <f t="shared" si="48"/>
        <v>0</v>
      </c>
      <c r="CY69" s="3">
        <f t="shared" si="48"/>
        <v>0</v>
      </c>
      <c r="CZ69" s="3">
        <f t="shared" si="48"/>
        <v>0</v>
      </c>
      <c r="DA69" s="3">
        <f t="shared" si="48"/>
        <v>0</v>
      </c>
      <c r="DB69" s="3">
        <f t="shared" si="48"/>
        <v>0</v>
      </c>
      <c r="DC69" s="3">
        <f t="shared" si="48"/>
        <v>0</v>
      </c>
      <c r="DD69" s="3">
        <f t="shared" si="48"/>
        <v>0</v>
      </c>
      <c r="DE69" s="3">
        <f t="shared" si="48"/>
        <v>0</v>
      </c>
      <c r="DF69" s="3">
        <f t="shared" si="49"/>
        <v>0</v>
      </c>
      <c r="DG69" s="3">
        <f t="shared" si="49"/>
        <v>0</v>
      </c>
      <c r="DH69" s="3">
        <f t="shared" si="49"/>
        <v>0</v>
      </c>
      <c r="DI69" s="3">
        <f t="shared" si="49"/>
        <v>0</v>
      </c>
      <c r="DJ69" s="3">
        <f t="shared" si="49"/>
        <v>0</v>
      </c>
      <c r="DK69" s="3">
        <f t="shared" si="49"/>
        <v>0</v>
      </c>
      <c r="DL69" s="3">
        <f t="shared" si="49"/>
        <v>0</v>
      </c>
      <c r="DM69" s="3">
        <f t="shared" si="49"/>
        <v>0</v>
      </c>
    </row>
    <row r="70" spans="2:117" x14ac:dyDescent="0.35">
      <c r="AR70" s="50" t="str" cm="1">
        <f t="array" ref="AR70">IFERROR(IF(principal[[#This Row],[tecnologia]]="BAU","",_xlfn.XLOOKUP(1,($B$18:$B$56=principal[[#This Row],[tecnologia]])*($C$18:$C$56=principal[[#This Row],[unidade]]),$D$18:$D$56,0,0)),"")</f>
        <v/>
      </c>
      <c r="AS70" s="50" t="str" cm="1">
        <f t="array" ref="AS70">IFERROR(IF(principal[[#This Row],[tecnologia]]="BAU","",_xlfn.XLOOKUP(1,($B$18:$B$56=principal[[#This Row],[tecnologia]])*($C$18:$C$56=principal[[#This Row],[unidade]]),$E$18:$E$56,0,0)),"")</f>
        <v/>
      </c>
      <c r="AU70" s="46">
        <v>70</v>
      </c>
      <c r="AV70" s="3">
        <f t="shared" si="42"/>
        <v>0</v>
      </c>
      <c r="AW70" s="3">
        <f t="shared" si="42"/>
        <v>0</v>
      </c>
      <c r="AX70" s="3">
        <f t="shared" si="42"/>
        <v>0</v>
      </c>
      <c r="AY70" s="3">
        <f t="shared" si="42"/>
        <v>0</v>
      </c>
      <c r="AZ70" s="3">
        <f t="shared" si="42"/>
        <v>0</v>
      </c>
      <c r="BA70" s="3">
        <f t="shared" si="42"/>
        <v>0</v>
      </c>
      <c r="BB70" s="3">
        <f t="shared" si="42"/>
        <v>0</v>
      </c>
      <c r="BC70" s="3">
        <f t="shared" si="42"/>
        <v>0</v>
      </c>
      <c r="BD70" s="3">
        <f t="shared" si="42"/>
        <v>0</v>
      </c>
      <c r="BE70" s="3">
        <f t="shared" si="42"/>
        <v>0</v>
      </c>
      <c r="BF70" s="3">
        <f t="shared" si="43"/>
        <v>0</v>
      </c>
      <c r="BG70" s="3">
        <f t="shared" si="43"/>
        <v>0</v>
      </c>
      <c r="BH70" s="3">
        <f t="shared" si="43"/>
        <v>0</v>
      </c>
      <c r="BI70" s="3">
        <f t="shared" si="43"/>
        <v>0</v>
      </c>
      <c r="BJ70" s="3">
        <f t="shared" si="43"/>
        <v>0</v>
      </c>
      <c r="BK70" s="3">
        <f t="shared" si="43"/>
        <v>0</v>
      </c>
      <c r="BL70" s="3">
        <f t="shared" si="43"/>
        <v>0</v>
      </c>
      <c r="BM70" s="3">
        <f t="shared" si="43"/>
        <v>0</v>
      </c>
      <c r="BN70" s="3">
        <f t="shared" si="43"/>
        <v>0</v>
      </c>
      <c r="BO70" s="3">
        <f t="shared" si="43"/>
        <v>0</v>
      </c>
      <c r="BP70" s="3">
        <f t="shared" si="44"/>
        <v>0</v>
      </c>
      <c r="BQ70" s="3">
        <f t="shared" si="44"/>
        <v>0</v>
      </c>
      <c r="BR70" s="3">
        <f t="shared" si="44"/>
        <v>0</v>
      </c>
      <c r="BS70" s="3">
        <f t="shared" si="44"/>
        <v>0</v>
      </c>
      <c r="BT70" s="3">
        <f t="shared" si="44"/>
        <v>0</v>
      </c>
      <c r="BU70" s="3">
        <f t="shared" si="44"/>
        <v>0</v>
      </c>
      <c r="BV70" s="3">
        <f t="shared" si="44"/>
        <v>0</v>
      </c>
      <c r="BW70" s="3">
        <f t="shared" si="44"/>
        <v>0</v>
      </c>
      <c r="BX70" s="3">
        <f t="shared" si="44"/>
        <v>0</v>
      </c>
      <c r="BY70" s="3">
        <f t="shared" si="44"/>
        <v>0</v>
      </c>
      <c r="BZ70" s="3">
        <f t="shared" si="44"/>
        <v>0</v>
      </c>
      <c r="CA70" s="3">
        <f t="shared" si="45"/>
        <v>0</v>
      </c>
      <c r="CB70" s="3">
        <f t="shared" si="46"/>
        <v>0</v>
      </c>
      <c r="CC70" s="3">
        <f t="shared" si="46"/>
        <v>0</v>
      </c>
      <c r="CD70" s="3">
        <f t="shared" si="46"/>
        <v>0</v>
      </c>
      <c r="CE70" s="3">
        <f t="shared" si="46"/>
        <v>0</v>
      </c>
      <c r="CF70" s="3">
        <f t="shared" si="46"/>
        <v>0</v>
      </c>
      <c r="CG70" s="3">
        <f t="shared" si="46"/>
        <v>0</v>
      </c>
      <c r="CH70" s="3">
        <f t="shared" si="46"/>
        <v>0</v>
      </c>
      <c r="CI70" s="3">
        <f t="shared" si="46"/>
        <v>0</v>
      </c>
      <c r="CJ70" s="3">
        <f t="shared" si="46"/>
        <v>0</v>
      </c>
      <c r="CK70" s="3">
        <f t="shared" si="46"/>
        <v>0</v>
      </c>
      <c r="CL70" s="3">
        <f t="shared" si="47"/>
        <v>0</v>
      </c>
      <c r="CM70" s="3">
        <f t="shared" si="47"/>
        <v>0</v>
      </c>
      <c r="CN70" s="3">
        <f t="shared" si="47"/>
        <v>0</v>
      </c>
      <c r="CO70" s="3">
        <f t="shared" si="47"/>
        <v>0</v>
      </c>
      <c r="CP70" s="3">
        <f t="shared" si="47"/>
        <v>0</v>
      </c>
      <c r="CQ70" s="3">
        <f t="shared" si="47"/>
        <v>0</v>
      </c>
      <c r="CR70" s="3">
        <f t="shared" si="47"/>
        <v>0</v>
      </c>
      <c r="CS70" s="3">
        <f t="shared" si="47"/>
        <v>0</v>
      </c>
      <c r="CT70" s="3">
        <f t="shared" si="47"/>
        <v>0</v>
      </c>
      <c r="CU70" s="3">
        <f t="shared" si="47"/>
        <v>0</v>
      </c>
      <c r="CV70" s="3">
        <f t="shared" si="48"/>
        <v>0</v>
      </c>
      <c r="CW70" s="3">
        <f t="shared" si="48"/>
        <v>0</v>
      </c>
      <c r="CX70" s="3">
        <f t="shared" si="48"/>
        <v>0</v>
      </c>
      <c r="CY70" s="3">
        <f t="shared" si="48"/>
        <v>0</v>
      </c>
      <c r="CZ70" s="3">
        <f t="shared" si="48"/>
        <v>0</v>
      </c>
      <c r="DA70" s="3">
        <f t="shared" si="48"/>
        <v>0</v>
      </c>
      <c r="DB70" s="3">
        <f t="shared" si="48"/>
        <v>0</v>
      </c>
      <c r="DC70" s="3">
        <f t="shared" si="48"/>
        <v>0</v>
      </c>
      <c r="DD70" s="3">
        <f t="shared" si="48"/>
        <v>0</v>
      </c>
      <c r="DE70" s="3">
        <f t="shared" si="48"/>
        <v>0</v>
      </c>
      <c r="DF70" s="3">
        <f t="shared" si="49"/>
        <v>0</v>
      </c>
      <c r="DG70" s="3">
        <f t="shared" si="49"/>
        <v>0</v>
      </c>
      <c r="DH70" s="3">
        <f t="shared" si="49"/>
        <v>0</v>
      </c>
      <c r="DI70" s="3">
        <f t="shared" si="49"/>
        <v>0</v>
      </c>
      <c r="DJ70" s="3">
        <f t="shared" si="49"/>
        <v>0</v>
      </c>
      <c r="DK70" s="3">
        <f t="shared" si="49"/>
        <v>0</v>
      </c>
      <c r="DL70" s="3">
        <f t="shared" si="49"/>
        <v>0</v>
      </c>
      <c r="DM70" s="3">
        <f t="shared" si="49"/>
        <v>0</v>
      </c>
    </row>
    <row r="71" spans="2:117" x14ac:dyDescent="0.35">
      <c r="AR71" s="50" t="str" cm="1">
        <f t="array" ref="AR71">IFERROR(IF(principal[[#This Row],[tecnologia]]="BAU","",_xlfn.XLOOKUP(1,($B$18:$B$56=principal[[#This Row],[tecnologia]])*($C$18:$C$56=principal[[#This Row],[unidade]]),$D$18:$D$56,0,0)),"")</f>
        <v/>
      </c>
      <c r="AS71" s="50" t="str" cm="1">
        <f t="array" ref="AS71">IFERROR(IF(principal[[#This Row],[tecnologia]]="BAU","",_xlfn.XLOOKUP(1,($B$18:$B$56=principal[[#This Row],[tecnologia]])*($C$18:$C$56=principal[[#This Row],[unidade]]),$E$18:$E$56,0,0)),"")</f>
        <v/>
      </c>
      <c r="AU71" s="46">
        <v>71</v>
      </c>
      <c r="AV71" s="3">
        <f t="shared" si="42"/>
        <v>0</v>
      </c>
      <c r="AW71" s="3">
        <f t="shared" si="42"/>
        <v>0</v>
      </c>
      <c r="AX71" s="3">
        <f t="shared" si="42"/>
        <v>0</v>
      </c>
      <c r="AY71" s="3">
        <f t="shared" si="42"/>
        <v>0</v>
      </c>
      <c r="AZ71" s="3">
        <f t="shared" si="42"/>
        <v>0</v>
      </c>
      <c r="BA71" s="3">
        <f t="shared" si="42"/>
        <v>0</v>
      </c>
      <c r="BB71" s="3">
        <f t="shared" si="42"/>
        <v>0</v>
      </c>
      <c r="BC71" s="3">
        <f t="shared" si="42"/>
        <v>0</v>
      </c>
      <c r="BD71" s="3">
        <f t="shared" si="42"/>
        <v>0</v>
      </c>
      <c r="BE71" s="3">
        <f t="shared" si="42"/>
        <v>0</v>
      </c>
      <c r="BF71" s="3">
        <f t="shared" si="43"/>
        <v>0</v>
      </c>
      <c r="BG71" s="3">
        <f t="shared" si="43"/>
        <v>0</v>
      </c>
      <c r="BH71" s="3">
        <f t="shared" si="43"/>
        <v>0</v>
      </c>
      <c r="BI71" s="3">
        <f t="shared" si="43"/>
        <v>0</v>
      </c>
      <c r="BJ71" s="3">
        <f t="shared" si="43"/>
        <v>0</v>
      </c>
      <c r="BK71" s="3">
        <f t="shared" si="43"/>
        <v>0</v>
      </c>
      <c r="BL71" s="3">
        <f t="shared" si="43"/>
        <v>0</v>
      </c>
      <c r="BM71" s="3">
        <f t="shared" si="43"/>
        <v>0</v>
      </c>
      <c r="BN71" s="3">
        <f t="shared" si="43"/>
        <v>0</v>
      </c>
      <c r="BO71" s="3">
        <f t="shared" si="43"/>
        <v>0</v>
      </c>
      <c r="BP71" s="3">
        <f t="shared" si="44"/>
        <v>0</v>
      </c>
      <c r="BQ71" s="3">
        <f t="shared" si="44"/>
        <v>0</v>
      </c>
      <c r="BR71" s="3">
        <f t="shared" si="44"/>
        <v>0</v>
      </c>
      <c r="BS71" s="3">
        <f t="shared" si="44"/>
        <v>0</v>
      </c>
      <c r="BT71" s="3">
        <f t="shared" si="44"/>
        <v>0</v>
      </c>
      <c r="BU71" s="3">
        <f t="shared" si="44"/>
        <v>0</v>
      </c>
      <c r="BV71" s="3">
        <f t="shared" si="44"/>
        <v>0</v>
      </c>
      <c r="BW71" s="3">
        <f t="shared" si="44"/>
        <v>0</v>
      </c>
      <c r="BX71" s="3">
        <f t="shared" si="44"/>
        <v>0</v>
      </c>
      <c r="BY71" s="3">
        <f t="shared" si="44"/>
        <v>0</v>
      </c>
      <c r="BZ71" s="3">
        <f t="shared" si="44"/>
        <v>0</v>
      </c>
      <c r="CA71" s="3">
        <f t="shared" si="45"/>
        <v>0</v>
      </c>
      <c r="CB71" s="3">
        <f t="shared" si="46"/>
        <v>0</v>
      </c>
      <c r="CC71" s="3">
        <f t="shared" si="46"/>
        <v>0</v>
      </c>
      <c r="CD71" s="3">
        <f t="shared" si="46"/>
        <v>0</v>
      </c>
      <c r="CE71" s="3">
        <f t="shared" si="46"/>
        <v>0</v>
      </c>
      <c r="CF71" s="3">
        <f t="shared" si="46"/>
        <v>0</v>
      </c>
      <c r="CG71" s="3">
        <f t="shared" si="46"/>
        <v>0</v>
      </c>
      <c r="CH71" s="3">
        <f t="shared" si="46"/>
        <v>0</v>
      </c>
      <c r="CI71" s="3">
        <f t="shared" si="46"/>
        <v>0</v>
      </c>
      <c r="CJ71" s="3">
        <f t="shared" si="46"/>
        <v>0</v>
      </c>
      <c r="CK71" s="3">
        <f t="shared" si="46"/>
        <v>0</v>
      </c>
      <c r="CL71" s="3">
        <f t="shared" si="47"/>
        <v>0</v>
      </c>
      <c r="CM71" s="3">
        <f t="shared" si="47"/>
        <v>0</v>
      </c>
      <c r="CN71" s="3">
        <f t="shared" si="47"/>
        <v>0</v>
      </c>
      <c r="CO71" s="3">
        <f t="shared" si="47"/>
        <v>0</v>
      </c>
      <c r="CP71" s="3">
        <f t="shared" si="47"/>
        <v>0</v>
      </c>
      <c r="CQ71" s="3">
        <f t="shared" si="47"/>
        <v>0</v>
      </c>
      <c r="CR71" s="3">
        <f t="shared" si="47"/>
        <v>0</v>
      </c>
      <c r="CS71" s="3">
        <f t="shared" si="47"/>
        <v>0</v>
      </c>
      <c r="CT71" s="3">
        <f t="shared" si="47"/>
        <v>0</v>
      </c>
      <c r="CU71" s="3">
        <f t="shared" si="47"/>
        <v>0</v>
      </c>
      <c r="CV71" s="3">
        <f t="shared" si="48"/>
        <v>0</v>
      </c>
      <c r="CW71" s="3">
        <f t="shared" si="48"/>
        <v>0</v>
      </c>
      <c r="CX71" s="3">
        <f t="shared" si="48"/>
        <v>0</v>
      </c>
      <c r="CY71" s="3">
        <f t="shared" si="48"/>
        <v>0</v>
      </c>
      <c r="CZ71" s="3">
        <f t="shared" si="48"/>
        <v>0</v>
      </c>
      <c r="DA71" s="3">
        <f t="shared" si="48"/>
        <v>0</v>
      </c>
      <c r="DB71" s="3">
        <f t="shared" si="48"/>
        <v>0</v>
      </c>
      <c r="DC71" s="3">
        <f t="shared" si="48"/>
        <v>0</v>
      </c>
      <c r="DD71" s="3">
        <f t="shared" si="48"/>
        <v>0</v>
      </c>
      <c r="DE71" s="3">
        <f t="shared" si="48"/>
        <v>0</v>
      </c>
      <c r="DF71" s="3">
        <f t="shared" si="49"/>
        <v>0</v>
      </c>
      <c r="DG71" s="3">
        <f t="shared" si="49"/>
        <v>0</v>
      </c>
      <c r="DH71" s="3">
        <f t="shared" si="49"/>
        <v>0</v>
      </c>
      <c r="DI71" s="3">
        <f t="shared" si="49"/>
        <v>0</v>
      </c>
      <c r="DJ71" s="3">
        <f t="shared" si="49"/>
        <v>0</v>
      </c>
      <c r="DK71" s="3">
        <f t="shared" si="49"/>
        <v>0</v>
      </c>
      <c r="DL71" s="3">
        <f t="shared" si="49"/>
        <v>0</v>
      </c>
      <c r="DM71" s="3">
        <f t="shared" si="49"/>
        <v>0</v>
      </c>
    </row>
    <row r="72" spans="2:117" x14ac:dyDescent="0.35">
      <c r="AR72" s="50" t="str" cm="1">
        <f t="array" ref="AR72">IFERROR(IF(principal[[#This Row],[tecnologia]]="BAU","",_xlfn.XLOOKUP(1,($B$18:$B$56=principal[[#This Row],[tecnologia]])*($C$18:$C$56=principal[[#This Row],[unidade]]),$D$18:$D$56,0,0)),"")</f>
        <v/>
      </c>
      <c r="AS72" s="50" t="str" cm="1">
        <f t="array" ref="AS72">IFERROR(IF(principal[[#This Row],[tecnologia]]="BAU","",_xlfn.XLOOKUP(1,($B$18:$B$56=principal[[#This Row],[tecnologia]])*($C$18:$C$56=principal[[#This Row],[unidade]]),$E$18:$E$56,0,0)),"")</f>
        <v/>
      </c>
      <c r="AU72" s="47">
        <v>72</v>
      </c>
      <c r="AV72" s="3">
        <f t="shared" si="42"/>
        <v>0</v>
      </c>
      <c r="AW72" s="3">
        <f t="shared" si="42"/>
        <v>0</v>
      </c>
      <c r="AX72" s="3">
        <f t="shared" si="42"/>
        <v>0</v>
      </c>
      <c r="AY72" s="3">
        <f t="shared" si="42"/>
        <v>0</v>
      </c>
      <c r="AZ72" s="3">
        <f t="shared" si="42"/>
        <v>0</v>
      </c>
      <c r="BA72" s="3">
        <f t="shared" si="42"/>
        <v>0</v>
      </c>
      <c r="BB72" s="3">
        <f t="shared" si="42"/>
        <v>0</v>
      </c>
      <c r="BC72" s="3">
        <f t="shared" si="42"/>
        <v>0</v>
      </c>
      <c r="BD72" s="3">
        <f t="shared" si="42"/>
        <v>0</v>
      </c>
      <c r="BE72" s="3">
        <f t="shared" si="42"/>
        <v>0</v>
      </c>
      <c r="BF72" s="3">
        <f t="shared" si="43"/>
        <v>0</v>
      </c>
      <c r="BG72" s="3">
        <f t="shared" si="43"/>
        <v>0</v>
      </c>
      <c r="BH72" s="3">
        <f t="shared" si="43"/>
        <v>0</v>
      </c>
      <c r="BI72" s="3">
        <f t="shared" si="43"/>
        <v>0</v>
      </c>
      <c r="BJ72" s="3">
        <f t="shared" si="43"/>
        <v>0</v>
      </c>
      <c r="BK72" s="3">
        <f t="shared" si="43"/>
        <v>0</v>
      </c>
      <c r="BL72" s="3">
        <f t="shared" si="43"/>
        <v>0</v>
      </c>
      <c r="BM72" s="3">
        <f t="shared" si="43"/>
        <v>0</v>
      </c>
      <c r="BN72" s="3">
        <f t="shared" si="43"/>
        <v>0</v>
      </c>
      <c r="BO72" s="3">
        <f t="shared" si="43"/>
        <v>0</v>
      </c>
      <c r="BP72" s="3">
        <f t="shared" si="44"/>
        <v>0</v>
      </c>
      <c r="BQ72" s="3">
        <f t="shared" si="44"/>
        <v>0</v>
      </c>
      <c r="BR72" s="3">
        <f t="shared" si="44"/>
        <v>0</v>
      </c>
      <c r="BS72" s="3">
        <f t="shared" si="44"/>
        <v>0</v>
      </c>
      <c r="BT72" s="3">
        <f t="shared" si="44"/>
        <v>0</v>
      </c>
      <c r="BU72" s="3">
        <f t="shared" si="44"/>
        <v>0</v>
      </c>
      <c r="BV72" s="3">
        <f t="shared" si="44"/>
        <v>0</v>
      </c>
      <c r="BW72" s="3">
        <f t="shared" si="44"/>
        <v>0</v>
      </c>
      <c r="BX72" s="3">
        <f t="shared" si="44"/>
        <v>0</v>
      </c>
      <c r="BY72" s="3">
        <f t="shared" si="44"/>
        <v>0</v>
      </c>
      <c r="BZ72" s="3">
        <f t="shared" si="44"/>
        <v>0</v>
      </c>
      <c r="CA72" s="3">
        <f t="shared" si="45"/>
        <v>0</v>
      </c>
      <c r="CB72" s="3">
        <f t="shared" si="46"/>
        <v>0</v>
      </c>
      <c r="CC72" s="3">
        <f t="shared" si="46"/>
        <v>0</v>
      </c>
      <c r="CD72" s="3">
        <f t="shared" si="46"/>
        <v>0</v>
      </c>
      <c r="CE72" s="3">
        <f t="shared" si="46"/>
        <v>0</v>
      </c>
      <c r="CF72" s="3">
        <f t="shared" si="46"/>
        <v>0</v>
      </c>
      <c r="CG72" s="3">
        <f t="shared" si="46"/>
        <v>0</v>
      </c>
      <c r="CH72" s="3">
        <f t="shared" si="46"/>
        <v>0</v>
      </c>
      <c r="CI72" s="3">
        <f t="shared" si="46"/>
        <v>0</v>
      </c>
      <c r="CJ72" s="3">
        <f t="shared" si="46"/>
        <v>0</v>
      </c>
      <c r="CK72" s="3">
        <f t="shared" si="46"/>
        <v>0</v>
      </c>
      <c r="CL72" s="3">
        <f t="shared" si="47"/>
        <v>0</v>
      </c>
      <c r="CM72" s="3">
        <f t="shared" si="47"/>
        <v>0</v>
      </c>
      <c r="CN72" s="3">
        <f t="shared" si="47"/>
        <v>0</v>
      </c>
      <c r="CO72" s="3">
        <f t="shared" si="47"/>
        <v>0</v>
      </c>
      <c r="CP72" s="3">
        <f t="shared" si="47"/>
        <v>0</v>
      </c>
      <c r="CQ72" s="3">
        <f t="shared" si="47"/>
        <v>0</v>
      </c>
      <c r="CR72" s="3">
        <f t="shared" si="47"/>
        <v>0</v>
      </c>
      <c r="CS72" s="3">
        <f t="shared" si="47"/>
        <v>0</v>
      </c>
      <c r="CT72" s="3">
        <f t="shared" si="47"/>
        <v>0</v>
      </c>
      <c r="CU72" s="3">
        <f t="shared" si="47"/>
        <v>0</v>
      </c>
      <c r="CV72" s="3">
        <f t="shared" si="48"/>
        <v>0</v>
      </c>
      <c r="CW72" s="3">
        <f t="shared" si="48"/>
        <v>0</v>
      </c>
      <c r="CX72" s="3">
        <f t="shared" si="48"/>
        <v>0</v>
      </c>
      <c r="CY72" s="3">
        <f t="shared" si="48"/>
        <v>0</v>
      </c>
      <c r="CZ72" s="3">
        <f t="shared" si="48"/>
        <v>0</v>
      </c>
      <c r="DA72" s="3">
        <f t="shared" si="48"/>
        <v>0</v>
      </c>
      <c r="DB72" s="3">
        <f t="shared" si="48"/>
        <v>0</v>
      </c>
      <c r="DC72" s="3">
        <f t="shared" si="48"/>
        <v>0</v>
      </c>
      <c r="DD72" s="3">
        <f t="shared" si="48"/>
        <v>0</v>
      </c>
      <c r="DE72" s="3">
        <f t="shared" si="48"/>
        <v>0</v>
      </c>
      <c r="DF72" s="3">
        <f t="shared" si="49"/>
        <v>0</v>
      </c>
      <c r="DG72" s="3">
        <f t="shared" si="49"/>
        <v>0</v>
      </c>
      <c r="DH72" s="3">
        <f t="shared" si="49"/>
        <v>0</v>
      </c>
      <c r="DI72" s="3">
        <f t="shared" si="49"/>
        <v>0</v>
      </c>
      <c r="DJ72" s="3">
        <f t="shared" si="49"/>
        <v>0</v>
      </c>
      <c r="DK72" s="3">
        <f t="shared" si="49"/>
        <v>0</v>
      </c>
      <c r="DL72" s="3">
        <f t="shared" si="49"/>
        <v>0</v>
      </c>
      <c r="DM72" s="3">
        <f t="shared" si="49"/>
        <v>0</v>
      </c>
    </row>
    <row r="75" spans="2:117" x14ac:dyDescent="0.35">
      <c r="B75" s="3" t="s">
        <v>0</v>
      </c>
      <c r="C75" s="3" t="s">
        <v>70</v>
      </c>
      <c r="D75" s="1" t="s">
        <v>69</v>
      </c>
      <c r="E75" s="1" t="s">
        <v>98</v>
      </c>
      <c r="F75" s="9" t="s">
        <v>71</v>
      </c>
      <c r="G75" s="3" t="s">
        <v>76</v>
      </c>
    </row>
    <row r="76" spans="2:117" x14ac:dyDescent="0.35">
      <c r="B76" s="3" t="s">
        <v>9</v>
      </c>
      <c r="C76" s="3" t="s">
        <v>50</v>
      </c>
      <c r="D76" s="1" t="s">
        <v>51</v>
      </c>
      <c r="E76" s="21">
        <v>1.1137899003540006</v>
      </c>
      <c r="F76" s="10">
        <f>balanco_massas[[#This Row],[Fator Massa]]*$C$15</f>
        <v>3455.0843085184442</v>
      </c>
      <c r="G76" s="3" t="s">
        <v>75</v>
      </c>
    </row>
    <row r="77" spans="2:117" x14ac:dyDescent="0.35">
      <c r="B77" s="3" t="s">
        <v>9</v>
      </c>
      <c r="C77" s="3" t="s">
        <v>66</v>
      </c>
      <c r="D77" s="1" t="s">
        <v>49</v>
      </c>
      <c r="E77" s="21">
        <v>1.1137899003540006</v>
      </c>
      <c r="F77" s="10">
        <f>balanco_massas[[#This Row],[Fator Massa]]*$C$15</f>
        <v>3455.0843085184442</v>
      </c>
      <c r="G77" s="3" t="s">
        <v>75</v>
      </c>
    </row>
    <row r="78" spans="2:117" x14ac:dyDescent="0.35">
      <c r="B78" s="3" t="s">
        <v>9</v>
      </c>
      <c r="C78" s="3" t="s">
        <v>72</v>
      </c>
      <c r="D78" s="1" t="s">
        <v>49</v>
      </c>
      <c r="E78" s="21">
        <v>1.1137899003540006</v>
      </c>
      <c r="F78" s="10">
        <f>balanco_massas[[#This Row],[Fator Massa]]*$C$15</f>
        <v>3455.0843085184442</v>
      </c>
      <c r="G78" s="3" t="s">
        <v>75</v>
      </c>
    </row>
    <row r="79" spans="2:117" x14ac:dyDescent="0.35">
      <c r="B79" s="3" t="s">
        <v>9</v>
      </c>
      <c r="C79" s="3" t="s">
        <v>10</v>
      </c>
      <c r="D79" s="1" t="s">
        <v>49</v>
      </c>
      <c r="E79" s="21">
        <v>1.1137899003540006</v>
      </c>
      <c r="F79" s="10">
        <f>balanco_massas[[#This Row],[Fator Massa]]*$C$15</f>
        <v>3455.0843085184442</v>
      </c>
      <c r="G79" s="3" t="s">
        <v>75</v>
      </c>
    </row>
    <row r="80" spans="2:117" x14ac:dyDescent="0.35">
      <c r="B80" s="3" t="s">
        <v>9</v>
      </c>
      <c r="C80" s="3" t="s">
        <v>32</v>
      </c>
      <c r="D80" s="1" t="s">
        <v>9</v>
      </c>
      <c r="E80" s="21">
        <v>1.1130737379242361</v>
      </c>
      <c r="F80" s="10">
        <f>balanco_massas[[#This Row],[Fator Massa]]*$C$15</f>
        <v>3452.8627031935594</v>
      </c>
      <c r="G80" s="3" t="s">
        <v>75</v>
      </c>
    </row>
    <row r="81" spans="2:7" x14ac:dyDescent="0.35">
      <c r="B81" s="3" t="s">
        <v>9</v>
      </c>
      <c r="C81" s="3" t="s">
        <v>13</v>
      </c>
      <c r="D81" s="1" t="s">
        <v>9</v>
      </c>
      <c r="E81" s="21">
        <v>1</v>
      </c>
      <c r="F81" s="10">
        <f>balanco_massas[[#This Row],[Fator Massa]]*$C$15</f>
        <v>3102.0970000000002</v>
      </c>
      <c r="G81" s="3" t="s">
        <v>75</v>
      </c>
    </row>
    <row r="82" spans="2:7" x14ac:dyDescent="0.35">
      <c r="B82" s="3" t="s">
        <v>9</v>
      </c>
      <c r="C82" s="3" t="s">
        <v>12</v>
      </c>
      <c r="D82" s="1" t="s">
        <v>9</v>
      </c>
      <c r="E82" s="21">
        <v>1</v>
      </c>
      <c r="F82" s="10">
        <f>balanco_massas[[#This Row],[Fator Massa]]*$C$15</f>
        <v>3102.0970000000002</v>
      </c>
      <c r="G82" s="3" t="s">
        <v>75</v>
      </c>
    </row>
    <row r="83" spans="2:7" x14ac:dyDescent="0.35">
      <c r="B83" s="3" t="s">
        <v>9</v>
      </c>
      <c r="C83" s="3" t="s">
        <v>73</v>
      </c>
      <c r="D83" s="1" t="s">
        <v>9</v>
      </c>
      <c r="E83" s="21">
        <v>1</v>
      </c>
      <c r="F83" s="10">
        <f>balanco_massas[[#This Row],[Fator Massa]]*$C$15</f>
        <v>3102.0970000000002</v>
      </c>
      <c r="G83" s="3" t="s">
        <v>75</v>
      </c>
    </row>
    <row r="85" spans="2:7" x14ac:dyDescent="0.35">
      <c r="B85" s="42" t="s">
        <v>96</v>
      </c>
      <c r="C85" s="42" t="s">
        <v>90</v>
      </c>
      <c r="D85" s="43" t="s">
        <v>95</v>
      </c>
      <c r="E85" s="44" t="str">
        <f>IF(AND(E5,E6,E7),"Pegada","Intensidade")</f>
        <v>Pegada</v>
      </c>
      <c r="F85" s="42" t="s">
        <v>91</v>
      </c>
    </row>
    <row r="86" spans="2:7" x14ac:dyDescent="0.35">
      <c r="B86" s="13" t="s">
        <v>89</v>
      </c>
      <c r="C86" s="14">
        <f>SUM(principal[emissao_total])</f>
        <v>272050.92987578118</v>
      </c>
      <c r="D86" s="15" t="s">
        <v>84</v>
      </c>
      <c r="E86" s="16">
        <f t="shared" ref="E86:E94" si="50">C86/$C$15</f>
        <v>87.699040318784725</v>
      </c>
      <c r="F86" s="15" t="s">
        <v>17</v>
      </c>
    </row>
    <row r="87" spans="2:7" x14ac:dyDescent="0.35">
      <c r="B87" s="4" t="str" cm="1">
        <f t="array" ref="B87:B94">_xlfn.UNIQUE(principal[macroprocesso])</f>
        <v>MINA</v>
      </c>
      <c r="C87" s="5">
        <f>SUMIFS(principal[emissao_total],principal[macroprocesso],B87)</f>
        <v>17807.083713035434</v>
      </c>
      <c r="D87" s="1" t="s">
        <v>84</v>
      </c>
      <c r="E87" s="5">
        <f t="shared" si="50"/>
        <v>5.7403374920369776</v>
      </c>
      <c r="F87" s="3" t="s">
        <v>17</v>
      </c>
    </row>
    <row r="88" spans="2:7" x14ac:dyDescent="0.35">
      <c r="B88" s="4" t="str">
        <v>USINA DE BENEFICIAMENTO</v>
      </c>
      <c r="C88" s="5">
        <f>SUMIFS(principal[emissao_total],principal[macroprocesso],B88)</f>
        <v>1352.9935936240113</v>
      </c>
      <c r="D88" s="1" t="s">
        <v>84</v>
      </c>
      <c r="E88" s="5">
        <f t="shared" si="50"/>
        <v>0.43615450890929947</v>
      </c>
      <c r="F88" s="3" t="s">
        <v>17</v>
      </c>
    </row>
    <row r="89" spans="2:7" x14ac:dyDescent="0.35">
      <c r="B89" s="4" t="str">
        <v>FERROVIA</v>
      </c>
      <c r="C89" s="5">
        <f>SUMIFS(principal[emissao_total],principal[macroprocesso],B89)</f>
        <v>15718.307221207182</v>
      </c>
      <c r="D89" s="1" t="s">
        <v>84</v>
      </c>
      <c r="E89" s="5">
        <f t="shared" si="50"/>
        <v>5.066994107923505</v>
      </c>
      <c r="F89" s="3" t="s">
        <v>17</v>
      </c>
    </row>
    <row r="90" spans="2:7" x14ac:dyDescent="0.35">
      <c r="B90" s="4" t="str">
        <v>PÁTIO</v>
      </c>
      <c r="C90" s="5">
        <f>SUMIFS(principal[emissao_total],principal[macroprocesso],B90)</f>
        <v>612.41794797771911</v>
      </c>
      <c r="D90" s="1" t="s">
        <v>84</v>
      </c>
      <c r="E90" s="5">
        <f t="shared" si="50"/>
        <v>0.1974206312625682</v>
      </c>
      <c r="F90" s="3" t="s">
        <v>17</v>
      </c>
    </row>
    <row r="91" spans="2:7" x14ac:dyDescent="0.35">
      <c r="B91" s="4" t="str">
        <v>USINA DE PELOTIZAÇÃO</v>
      </c>
      <c r="C91" s="5">
        <f>SUMIFS(principal[emissao_total],principal[macroprocesso],B91)</f>
        <v>236560.12739993681</v>
      </c>
      <c r="D91" s="1" t="s">
        <v>84</v>
      </c>
      <c r="E91" s="5">
        <f t="shared" si="50"/>
        <v>76.258133578652377</v>
      </c>
      <c r="F91" s="3" t="s">
        <v>17</v>
      </c>
    </row>
    <row r="92" spans="2:7" x14ac:dyDescent="0.35">
      <c r="B92" s="4" t="str">
        <v>PORTO</v>
      </c>
      <c r="C92" s="5">
        <f>SUMIFS(principal[emissao_total],principal[macroprocesso],B92)</f>
        <v>0</v>
      </c>
      <c r="D92" s="1" t="s">
        <v>84</v>
      </c>
      <c r="E92" s="5">
        <f t="shared" si="50"/>
        <v>0</v>
      </c>
      <c r="F92" s="3" t="s">
        <v>17</v>
      </c>
    </row>
    <row r="93" spans="2:7" x14ac:dyDescent="0.35">
      <c r="B93" s="4" t="str">
        <v>TRANSPORTE</v>
      </c>
      <c r="C93" s="5">
        <f>SUMIFS(principal[emissao_total],principal[macroprocesso],B93)</f>
        <v>0</v>
      </c>
      <c r="D93" s="1" t="s">
        <v>84</v>
      </c>
      <c r="E93" s="5">
        <f t="shared" si="50"/>
        <v>0</v>
      </c>
      <c r="F93" s="3" t="s">
        <v>17</v>
      </c>
    </row>
    <row r="94" spans="2:7" x14ac:dyDescent="0.35">
      <c r="B94" s="4" t="str">
        <v>EMBARQUE</v>
      </c>
      <c r="C94" s="5">
        <f>SUMIFS(principal[emissao_total],principal[macroprocesso],B94)</f>
        <v>0</v>
      </c>
      <c r="D94" s="1" t="s">
        <v>84</v>
      </c>
      <c r="E94" s="5">
        <f t="shared" si="50"/>
        <v>0</v>
      </c>
      <c r="F94" s="3" t="s">
        <v>17</v>
      </c>
      <c r="G94" s="4"/>
    </row>
    <row r="95" spans="2:7" x14ac:dyDescent="0.35">
      <c r="D95" s="4"/>
      <c r="E95" s="4"/>
      <c r="F95" s="4"/>
      <c r="G95" s="4"/>
    </row>
    <row r="96" spans="2:7" x14ac:dyDescent="0.35">
      <c r="D96" s="4"/>
      <c r="E96" s="4"/>
      <c r="F96" s="4"/>
      <c r="G96" s="4"/>
    </row>
    <row r="97" spans="2:117" ht="18.5" x14ac:dyDescent="0.35">
      <c r="B97" s="30" t="s">
        <v>85</v>
      </c>
      <c r="C97" s="30"/>
      <c r="D97" s="30"/>
      <c r="E97" s="30"/>
      <c r="F97" s="30"/>
      <c r="G97" s="4"/>
    </row>
    <row r="98" spans="2:117" x14ac:dyDescent="0.35">
      <c r="B98" s="3" t="s">
        <v>2</v>
      </c>
      <c r="C98" s="3" t="s">
        <v>3</v>
      </c>
      <c r="D98" s="3" t="s">
        <v>7</v>
      </c>
      <c r="E98" s="11" t="s">
        <v>8</v>
      </c>
      <c r="F98" s="3" t="s">
        <v>86</v>
      </c>
      <c r="G98" s="4"/>
    </row>
    <row r="99" spans="2:117" x14ac:dyDescent="0.35">
      <c r="B99" s="4" t="s">
        <v>52</v>
      </c>
      <c r="C99" s="62" t="s">
        <v>53</v>
      </c>
      <c r="D99" s="3" t="s">
        <v>11</v>
      </c>
      <c r="E99" s="6">
        <v>0.17799999999999999</v>
      </c>
      <c r="F99" s="3" t="s">
        <v>36</v>
      </c>
      <c r="G99" s="4"/>
    </row>
    <row r="100" spans="2:117" x14ac:dyDescent="0.35">
      <c r="B100" s="4" t="s">
        <v>52</v>
      </c>
      <c r="C100" s="62" t="s">
        <v>53</v>
      </c>
      <c r="D100" s="3" t="s">
        <v>16</v>
      </c>
      <c r="E100" s="6">
        <v>4.3202600000000002</v>
      </c>
      <c r="F100" s="3" t="s">
        <v>36</v>
      </c>
      <c r="G100" s="4"/>
    </row>
    <row r="101" spans="2:117" x14ac:dyDescent="0.35">
      <c r="B101" s="4" t="s">
        <v>52</v>
      </c>
      <c r="C101" s="62" t="s">
        <v>131</v>
      </c>
      <c r="D101" s="3" t="s">
        <v>11</v>
      </c>
      <c r="E101" s="6">
        <v>0.17799999999999999</v>
      </c>
      <c r="F101" s="3" t="s">
        <v>36</v>
      </c>
      <c r="G101" s="4"/>
    </row>
    <row r="102" spans="2:117" x14ac:dyDescent="0.35">
      <c r="B102" s="4" t="s">
        <v>52</v>
      </c>
      <c r="C102" s="62" t="s">
        <v>131</v>
      </c>
      <c r="D102" s="3" t="s">
        <v>16</v>
      </c>
      <c r="E102" s="6">
        <v>2.42</v>
      </c>
      <c r="F102" s="3" t="s">
        <v>36</v>
      </c>
      <c r="G102" s="4"/>
      <c r="H102" s="3"/>
      <c r="AQ102" s="3"/>
      <c r="AT102" s="4"/>
      <c r="AU102" s="3"/>
      <c r="DM102" s="4"/>
    </row>
    <row r="103" spans="2:117" x14ac:dyDescent="0.35">
      <c r="B103" s="4" t="s">
        <v>18</v>
      </c>
      <c r="C103" s="62" t="s">
        <v>19</v>
      </c>
      <c r="D103" s="3" t="s">
        <v>11</v>
      </c>
      <c r="E103" s="6">
        <v>2.3500143206334498</v>
      </c>
      <c r="F103" s="3" t="s">
        <v>20</v>
      </c>
      <c r="G103" s="4"/>
      <c r="H103" s="3"/>
      <c r="AQ103" s="3"/>
      <c r="AT103" s="4"/>
      <c r="AU103" s="3"/>
      <c r="DM103" s="4"/>
    </row>
    <row r="104" spans="2:117" x14ac:dyDescent="0.35">
      <c r="B104" s="4" t="s">
        <v>18</v>
      </c>
      <c r="C104" s="62" t="s">
        <v>19</v>
      </c>
      <c r="D104" s="3" t="s">
        <v>16</v>
      </c>
      <c r="E104" s="6">
        <v>0.538637281333333</v>
      </c>
      <c r="F104" s="3" t="s">
        <v>20</v>
      </c>
      <c r="G104" s="4"/>
      <c r="H104" s="3"/>
      <c r="AQ104" s="3"/>
      <c r="AT104" s="4"/>
      <c r="AU104" s="3"/>
      <c r="DM104" s="4"/>
    </row>
    <row r="105" spans="2:117" x14ac:dyDescent="0.35">
      <c r="B105" s="4" t="s">
        <v>18</v>
      </c>
      <c r="C105" s="62" t="s">
        <v>21</v>
      </c>
      <c r="D105" s="3" t="s">
        <v>11</v>
      </c>
      <c r="E105" s="6">
        <v>2.38068707</v>
      </c>
      <c r="F105" s="3" t="s">
        <v>20</v>
      </c>
      <c r="G105" s="4"/>
      <c r="H105" s="3"/>
      <c r="AQ105" s="3"/>
      <c r="AT105" s="4"/>
      <c r="AU105" s="3"/>
      <c r="DM105" s="4"/>
    </row>
    <row r="106" spans="2:117" x14ac:dyDescent="0.35">
      <c r="B106" s="4" t="s">
        <v>18</v>
      </c>
      <c r="C106" s="62" t="s">
        <v>21</v>
      </c>
      <c r="D106" s="3" t="s">
        <v>16</v>
      </c>
      <c r="E106" s="6">
        <v>0.61436188008758896</v>
      </c>
      <c r="F106" s="3" t="s">
        <v>20</v>
      </c>
      <c r="G106" s="4"/>
      <c r="H106" s="3"/>
      <c r="AQ106" s="3"/>
      <c r="AT106" s="4"/>
      <c r="AU106" s="3"/>
      <c r="DM106" s="4"/>
    </row>
    <row r="107" spans="2:117" x14ac:dyDescent="0.35">
      <c r="B107" s="4" t="s">
        <v>18</v>
      </c>
      <c r="C107" s="62" t="s">
        <v>22</v>
      </c>
      <c r="D107" s="3" t="s">
        <v>11</v>
      </c>
      <c r="E107" s="6">
        <v>2.3281044500000001</v>
      </c>
      <c r="F107" s="3" t="s">
        <v>20</v>
      </c>
      <c r="G107" s="4"/>
      <c r="H107" s="3"/>
      <c r="AQ107" s="3"/>
      <c r="AT107" s="4"/>
      <c r="AU107" s="3"/>
      <c r="DM107" s="4"/>
    </row>
    <row r="108" spans="2:117" x14ac:dyDescent="0.35">
      <c r="B108" s="4" t="s">
        <v>18</v>
      </c>
      <c r="C108" s="62" t="s">
        <v>22</v>
      </c>
      <c r="D108" s="3" t="s">
        <v>16</v>
      </c>
      <c r="E108" s="6">
        <v>0.55281916799999997</v>
      </c>
      <c r="F108" s="3" t="s">
        <v>20</v>
      </c>
      <c r="G108" s="4"/>
      <c r="H108" s="3"/>
      <c r="AQ108" s="3"/>
      <c r="AT108" s="4"/>
      <c r="AU108" s="3"/>
      <c r="DM108" s="4"/>
    </row>
    <row r="109" spans="2:117" x14ac:dyDescent="0.35">
      <c r="B109" s="4" t="s">
        <v>18</v>
      </c>
      <c r="C109" s="62" t="s">
        <v>23</v>
      </c>
      <c r="D109" s="3" t="s">
        <v>11</v>
      </c>
      <c r="E109" s="6">
        <v>2.30181579</v>
      </c>
      <c r="F109" s="3" t="s">
        <v>20</v>
      </c>
      <c r="G109" s="4"/>
      <c r="H109" s="3"/>
      <c r="M109" s="5"/>
      <c r="N109" s="6"/>
      <c r="O109"/>
      <c r="P109"/>
      <c r="Q109" s="7"/>
      <c r="R109" s="3"/>
      <c r="T109" s="6"/>
      <c r="AB109"/>
      <c r="AC109" s="6"/>
      <c r="AH109" s="5"/>
      <c r="AJ109" s="8"/>
      <c r="AK109" s="4"/>
      <c r="AQ109" s="3"/>
      <c r="AT109" s="4"/>
      <c r="AU109" s="3"/>
      <c r="DM109" s="4"/>
    </row>
    <row r="110" spans="2:117" x14ac:dyDescent="0.35">
      <c r="B110" s="4" t="s">
        <v>18</v>
      </c>
      <c r="C110" s="62" t="s">
        <v>23</v>
      </c>
      <c r="D110" s="3" t="s">
        <v>16</v>
      </c>
      <c r="E110" s="6">
        <v>0.56983743200000003</v>
      </c>
      <c r="F110" s="3" t="s">
        <v>20</v>
      </c>
      <c r="G110" s="17"/>
      <c r="H110" s="3"/>
      <c r="M110" s="5"/>
      <c r="N110" s="6"/>
      <c r="O110"/>
      <c r="P110"/>
      <c r="Q110" s="7"/>
      <c r="R110" s="3"/>
      <c r="T110" s="6"/>
      <c r="AB110"/>
      <c r="AC110" s="6"/>
      <c r="AH110" s="5"/>
      <c r="AJ110" s="8"/>
      <c r="AK110" s="4"/>
      <c r="AQ110" s="3"/>
      <c r="AT110" s="4"/>
      <c r="AU110" s="3"/>
      <c r="DM110" s="4"/>
    </row>
    <row r="111" spans="2:117" x14ac:dyDescent="0.35">
      <c r="B111" s="4" t="s">
        <v>52</v>
      </c>
      <c r="C111" s="62" t="s">
        <v>132</v>
      </c>
      <c r="D111" s="3" t="s">
        <v>11</v>
      </c>
      <c r="E111" s="6">
        <v>0.38740000000000002</v>
      </c>
      <c r="F111" s="3" t="s">
        <v>36</v>
      </c>
      <c r="G111" s="17"/>
      <c r="H111" s="3"/>
      <c r="M111" s="5"/>
      <c r="N111" s="6"/>
      <c r="O111"/>
      <c r="P111"/>
      <c r="Q111" s="7"/>
      <c r="R111" s="3"/>
      <c r="T111" s="6"/>
      <c r="AB111"/>
      <c r="AC111" s="6"/>
      <c r="AH111" s="5"/>
      <c r="AJ111" s="8"/>
      <c r="AK111" s="4"/>
      <c r="AQ111" s="3"/>
      <c r="AT111" s="4"/>
      <c r="AU111" s="3"/>
      <c r="DM111" s="4"/>
    </row>
    <row r="112" spans="2:117" x14ac:dyDescent="0.35">
      <c r="B112" s="4" t="s">
        <v>52</v>
      </c>
      <c r="C112" s="62" t="s">
        <v>132</v>
      </c>
      <c r="D112" s="3" t="s">
        <v>16</v>
      </c>
      <c r="E112" s="6">
        <v>4.3202600000000002</v>
      </c>
      <c r="F112" s="3" t="s">
        <v>36</v>
      </c>
      <c r="G112" s="17"/>
      <c r="H112" s="3"/>
      <c r="M112" s="5"/>
      <c r="N112" s="6"/>
      <c r="O112"/>
      <c r="P112"/>
      <c r="Q112" s="7"/>
      <c r="R112" s="3"/>
      <c r="T112" s="6"/>
      <c r="AB112"/>
      <c r="AC112" s="6"/>
      <c r="AH112" s="5"/>
      <c r="AJ112" s="8"/>
      <c r="AK112" s="4"/>
      <c r="AQ112" s="3"/>
      <c r="AT112" s="4"/>
      <c r="AU112" s="3"/>
      <c r="DM112" s="4"/>
    </row>
    <row r="113" spans="2:117" x14ac:dyDescent="0.35">
      <c r="B113" s="4" t="s">
        <v>14</v>
      </c>
      <c r="C113" s="62" t="s">
        <v>14</v>
      </c>
      <c r="D113" s="3" t="s">
        <v>27</v>
      </c>
      <c r="E113" s="6">
        <v>0</v>
      </c>
      <c r="F113" s="3" t="s">
        <v>15</v>
      </c>
      <c r="G113" s="17">
        <v>55.415999999999997</v>
      </c>
      <c r="H113" s="3"/>
      <c r="M113" s="5"/>
      <c r="N113" s="6"/>
      <c r="O113"/>
      <c r="P113"/>
      <c r="Q113" s="7"/>
      <c r="R113" s="3"/>
      <c r="T113" s="6"/>
      <c r="AB113"/>
      <c r="AC113" s="6"/>
      <c r="AH113" s="5"/>
      <c r="AJ113" s="8"/>
      <c r="AK113" s="4"/>
      <c r="AQ113" s="3"/>
      <c r="AT113" s="4"/>
      <c r="AU113" s="3"/>
      <c r="DM113" s="4"/>
    </row>
    <row r="114" spans="2:117" x14ac:dyDescent="0.35">
      <c r="B114" s="4" t="s">
        <v>14</v>
      </c>
      <c r="C114" s="62" t="s">
        <v>14</v>
      </c>
      <c r="D114" s="3" t="s">
        <v>16</v>
      </c>
      <c r="E114" s="6">
        <v>67.78</v>
      </c>
      <c r="F114" s="3" t="s">
        <v>15</v>
      </c>
      <c r="G114" s="17"/>
      <c r="H114" s="3"/>
      <c r="M114" s="5"/>
      <c r="N114" s="6"/>
      <c r="O114"/>
      <c r="P114"/>
      <c r="Q114" s="7"/>
      <c r="R114" s="3"/>
      <c r="T114" s="6"/>
      <c r="AB114"/>
      <c r="AC114" s="6"/>
      <c r="AH114" s="5"/>
      <c r="AJ114" s="8"/>
      <c r="AK114" s="4"/>
      <c r="AQ114" s="3"/>
      <c r="AT114" s="4"/>
      <c r="AU114" s="3"/>
      <c r="DM114" s="4"/>
    </row>
    <row r="115" spans="2:117" x14ac:dyDescent="0.35">
      <c r="B115" s="4" t="s">
        <v>14</v>
      </c>
      <c r="C115" s="62" t="s">
        <v>26</v>
      </c>
      <c r="D115" s="3" t="s">
        <v>27</v>
      </c>
      <c r="E115" s="6">
        <v>60.671999999999997</v>
      </c>
      <c r="F115" s="3" t="s">
        <v>15</v>
      </c>
      <c r="G115" s="17"/>
      <c r="H115" s="3"/>
      <c r="M115" s="5"/>
      <c r="N115" s="6"/>
      <c r="O115"/>
      <c r="P115"/>
      <c r="Q115" s="7"/>
      <c r="R115" s="3"/>
      <c r="T115" s="6"/>
      <c r="AB115"/>
      <c r="AC115" s="6"/>
      <c r="AH115" s="5"/>
      <c r="AJ115" s="8"/>
      <c r="AK115" s="4"/>
      <c r="AQ115" s="3"/>
      <c r="AT115" s="4"/>
      <c r="AU115" s="3"/>
      <c r="DM115" s="4"/>
    </row>
    <row r="116" spans="2:117" x14ac:dyDescent="0.35">
      <c r="B116" s="4" t="s">
        <v>14</v>
      </c>
      <c r="C116" s="62" t="s">
        <v>26</v>
      </c>
      <c r="D116" s="3" t="s">
        <v>27</v>
      </c>
      <c r="E116" s="6">
        <v>62.524000000000001</v>
      </c>
      <c r="F116" s="3" t="s">
        <v>15</v>
      </c>
      <c r="G116" s="17"/>
      <c r="H116" s="3"/>
      <c r="M116" s="5"/>
      <c r="N116" s="6"/>
      <c r="O116"/>
      <c r="P116"/>
      <c r="Q116" s="7"/>
      <c r="R116" s="3"/>
      <c r="T116" s="6"/>
      <c r="AB116"/>
      <c r="AC116" s="6"/>
      <c r="AH116" s="5"/>
      <c r="AJ116" s="8"/>
      <c r="AK116" s="4"/>
      <c r="AQ116" s="3"/>
      <c r="AT116" s="4"/>
      <c r="AU116" s="3"/>
      <c r="DM116" s="4"/>
    </row>
    <row r="117" spans="2:117" x14ac:dyDescent="0.35">
      <c r="B117" s="4" t="s">
        <v>33</v>
      </c>
      <c r="C117" s="62" t="s">
        <v>56</v>
      </c>
      <c r="D117" s="3" t="s">
        <v>16</v>
      </c>
      <c r="E117" s="6">
        <v>0.88349999999999995</v>
      </c>
      <c r="F117" s="3" t="s">
        <v>36</v>
      </c>
      <c r="G117" s="17"/>
      <c r="H117" s="3"/>
      <c r="M117" s="5"/>
      <c r="N117" s="6"/>
      <c r="O117"/>
      <c r="P117"/>
      <c r="Q117" s="7"/>
      <c r="R117" s="3"/>
      <c r="T117" s="6"/>
      <c r="AB117"/>
      <c r="AC117" s="6"/>
      <c r="AH117" s="5"/>
      <c r="AJ117" s="8"/>
      <c r="AK117" s="4"/>
      <c r="AQ117" s="3"/>
      <c r="AT117" s="4"/>
      <c r="AU117" s="3"/>
      <c r="DM117" s="4"/>
    </row>
    <row r="118" spans="2:117" x14ac:dyDescent="0.35">
      <c r="B118" s="4" t="s">
        <v>18</v>
      </c>
      <c r="C118" s="62" t="s">
        <v>47</v>
      </c>
      <c r="D118" s="3" t="s">
        <v>11</v>
      </c>
      <c r="E118" s="6">
        <v>2</v>
      </c>
      <c r="F118" s="3" t="s">
        <v>20</v>
      </c>
      <c r="G118" s="17"/>
      <c r="H118" s="3"/>
      <c r="M118" s="5"/>
      <c r="N118" s="6"/>
      <c r="O118"/>
      <c r="P118"/>
      <c r="Q118" s="7"/>
      <c r="R118" s="3"/>
      <c r="T118" s="6"/>
      <c r="AB118"/>
      <c r="AC118" s="6"/>
      <c r="AH118" s="5"/>
      <c r="AJ118" s="8"/>
      <c r="AK118" s="4"/>
      <c r="AQ118" s="3"/>
      <c r="AT118" s="4"/>
      <c r="AU118" s="3"/>
      <c r="DM118" s="4"/>
    </row>
    <row r="119" spans="2:117" x14ac:dyDescent="0.35">
      <c r="B119" s="4" t="s">
        <v>18</v>
      </c>
      <c r="C119" s="62" t="s">
        <v>47</v>
      </c>
      <c r="D119" s="3" t="s">
        <v>16</v>
      </c>
      <c r="E119" s="6">
        <v>0.46004</v>
      </c>
      <c r="F119" s="3" t="s">
        <v>20</v>
      </c>
      <c r="G119" s="17"/>
      <c r="H119" s="3"/>
      <c r="M119" s="5"/>
      <c r="N119" s="6"/>
      <c r="O119"/>
      <c r="P119"/>
      <c r="Q119" s="7"/>
      <c r="R119" s="3"/>
      <c r="T119" s="6"/>
      <c r="AB119"/>
      <c r="AC119" s="6"/>
      <c r="AH119" s="5"/>
      <c r="AJ119" s="8"/>
      <c r="AK119" s="4"/>
      <c r="AQ119" s="3"/>
      <c r="AT119" s="4"/>
      <c r="AU119" s="3"/>
      <c r="DM119" s="4"/>
    </row>
    <row r="120" spans="2:117" x14ac:dyDescent="0.35">
      <c r="B120" s="4" t="s">
        <v>133</v>
      </c>
      <c r="C120" s="62" t="s">
        <v>59</v>
      </c>
      <c r="D120" s="3" t="s">
        <v>11</v>
      </c>
      <c r="E120" s="6">
        <v>1300</v>
      </c>
      <c r="F120" s="3" t="s">
        <v>36</v>
      </c>
      <c r="G120" s="17"/>
      <c r="H120" s="3"/>
      <c r="M120" s="5"/>
      <c r="N120" s="6"/>
      <c r="O120"/>
      <c r="P120"/>
      <c r="Q120" s="7"/>
      <c r="R120" s="3"/>
      <c r="T120" s="6"/>
      <c r="AB120"/>
      <c r="AC120" s="6"/>
      <c r="AH120" s="5"/>
      <c r="AJ120" s="8"/>
      <c r="AK120" s="4"/>
      <c r="AQ120" s="3"/>
      <c r="AT120" s="4"/>
      <c r="AU120" s="3"/>
      <c r="DM120" s="4"/>
    </row>
    <row r="121" spans="2:117" x14ac:dyDescent="0.35">
      <c r="B121" s="4" t="s">
        <v>133</v>
      </c>
      <c r="C121" s="62" t="s">
        <v>59</v>
      </c>
      <c r="D121" s="3" t="s">
        <v>16</v>
      </c>
      <c r="E121" s="6">
        <v>15.083299999999999</v>
      </c>
      <c r="F121" s="3" t="s">
        <v>36</v>
      </c>
      <c r="G121" s="17"/>
      <c r="H121" s="3"/>
      <c r="M121" s="5"/>
      <c r="N121" s="6"/>
      <c r="O121"/>
      <c r="P121"/>
      <c r="Q121" s="7"/>
      <c r="R121" s="3"/>
      <c r="T121" s="6"/>
      <c r="AB121"/>
      <c r="AC121" s="6"/>
      <c r="AH121" s="5"/>
      <c r="AJ121" s="8"/>
      <c r="AK121" s="4"/>
      <c r="AQ121" s="3"/>
      <c r="AT121" s="4"/>
      <c r="AU121" s="3"/>
      <c r="DM121" s="4"/>
    </row>
    <row r="122" spans="2:117" x14ac:dyDescent="0.35">
      <c r="B122" s="4" t="s">
        <v>52</v>
      </c>
      <c r="C122" s="62" t="s">
        <v>54</v>
      </c>
      <c r="D122" s="3" t="s">
        <v>11</v>
      </c>
      <c r="E122" s="6">
        <v>0.17799999999999999</v>
      </c>
      <c r="F122" s="3" t="s">
        <v>36</v>
      </c>
      <c r="G122" s="17"/>
      <c r="H122" s="3"/>
      <c r="M122" s="5"/>
      <c r="N122" s="6"/>
      <c r="O122"/>
      <c r="P122"/>
      <c r="Q122" s="7"/>
      <c r="R122" s="3"/>
      <c r="T122" s="6"/>
      <c r="AB122"/>
      <c r="AC122" s="6"/>
      <c r="AH122" s="5"/>
      <c r="AJ122" s="8"/>
      <c r="AK122" s="4"/>
      <c r="AQ122" s="3"/>
      <c r="AT122" s="4"/>
      <c r="AU122" s="3"/>
      <c r="DM122" s="4"/>
    </row>
    <row r="123" spans="2:117" x14ac:dyDescent="0.35">
      <c r="B123" s="4" t="s">
        <v>52</v>
      </c>
      <c r="C123" s="62" t="s">
        <v>54</v>
      </c>
      <c r="D123" s="3" t="s">
        <v>16</v>
      </c>
      <c r="E123" s="6">
        <v>4.3202600000000002</v>
      </c>
      <c r="F123" s="3" t="s">
        <v>36</v>
      </c>
      <c r="G123" s="17"/>
      <c r="H123" s="3"/>
      <c r="M123" s="5"/>
      <c r="N123" s="6"/>
      <c r="O123"/>
      <c r="P123"/>
      <c r="Q123" s="7"/>
      <c r="R123" s="3"/>
      <c r="T123" s="6"/>
      <c r="AB123"/>
      <c r="AC123" s="6"/>
      <c r="AH123" s="5"/>
      <c r="AJ123" s="8"/>
      <c r="AK123" s="4"/>
      <c r="AQ123" s="3"/>
      <c r="AT123" s="4"/>
      <c r="AU123" s="3"/>
      <c r="DM123" s="4"/>
    </row>
    <row r="124" spans="2:117" x14ac:dyDescent="0.35">
      <c r="B124" s="4" t="s">
        <v>52</v>
      </c>
      <c r="C124" s="62" t="s">
        <v>55</v>
      </c>
      <c r="D124" s="3" t="s">
        <v>11</v>
      </c>
      <c r="E124" s="6">
        <v>0.16600000000000001</v>
      </c>
      <c r="F124" s="3" t="s">
        <v>36</v>
      </c>
      <c r="G124" s="17"/>
      <c r="H124" s="3"/>
      <c r="M124" s="5"/>
      <c r="N124" s="6"/>
      <c r="O124"/>
      <c r="P124"/>
      <c r="Q124" s="7"/>
      <c r="R124" s="3"/>
      <c r="T124" s="6"/>
      <c r="AB124"/>
      <c r="AC124" s="6"/>
      <c r="AH124" s="5"/>
      <c r="AJ124" s="8"/>
      <c r="AK124" s="4"/>
      <c r="AQ124" s="3"/>
      <c r="AT124" s="4"/>
      <c r="AU124" s="3"/>
      <c r="DM124" s="4"/>
    </row>
    <row r="125" spans="2:117" x14ac:dyDescent="0.35">
      <c r="B125" s="4" t="s">
        <v>52</v>
      </c>
      <c r="C125" s="62" t="s">
        <v>55</v>
      </c>
      <c r="D125" s="3" t="s">
        <v>16</v>
      </c>
      <c r="E125" s="6">
        <v>4.3202600000000002</v>
      </c>
      <c r="F125" s="3" t="s">
        <v>36</v>
      </c>
      <c r="G125" s="17"/>
      <c r="H125" s="3"/>
      <c r="M125" s="5"/>
      <c r="N125" s="6"/>
      <c r="O125"/>
      <c r="P125"/>
      <c r="Q125" s="7"/>
      <c r="R125" s="3"/>
      <c r="T125" s="6"/>
      <c r="AB125"/>
      <c r="AC125" s="6"/>
      <c r="AH125" s="5"/>
      <c r="AJ125" s="8"/>
      <c r="AK125" s="4"/>
      <c r="AQ125" s="3"/>
      <c r="AT125" s="4"/>
      <c r="AU125" s="3"/>
      <c r="DM125" s="4"/>
    </row>
    <row r="126" spans="2:117" x14ac:dyDescent="0.35">
      <c r="B126" s="4" t="s">
        <v>133</v>
      </c>
      <c r="C126" s="62" t="s">
        <v>60</v>
      </c>
      <c r="D126" s="3" t="s">
        <v>11</v>
      </c>
      <c r="E126" s="6">
        <v>3921.6</v>
      </c>
      <c r="F126" s="3" t="s">
        <v>36</v>
      </c>
      <c r="G126" s="17"/>
      <c r="H126" s="3"/>
      <c r="M126" s="5"/>
      <c r="N126" s="6"/>
      <c r="O126"/>
      <c r="P126"/>
      <c r="Q126" s="7"/>
      <c r="R126" s="3"/>
      <c r="T126" s="6"/>
      <c r="AB126"/>
      <c r="AC126" s="6"/>
      <c r="AH126" s="5"/>
      <c r="AJ126" s="8"/>
      <c r="AK126" s="4"/>
      <c r="AQ126" s="3"/>
      <c r="AT126" s="4"/>
      <c r="AU126" s="3"/>
      <c r="DM126" s="4"/>
    </row>
    <row r="127" spans="2:117" x14ac:dyDescent="0.35">
      <c r="B127" s="4" t="s">
        <v>133</v>
      </c>
      <c r="C127" s="62" t="s">
        <v>60</v>
      </c>
      <c r="D127" s="3" t="s">
        <v>16</v>
      </c>
      <c r="E127" s="6">
        <v>15.083299999999999</v>
      </c>
      <c r="F127" s="3" t="s">
        <v>36</v>
      </c>
      <c r="G127" s="17"/>
      <c r="H127" s="3"/>
      <c r="M127" s="5"/>
      <c r="N127" s="6"/>
      <c r="O127"/>
      <c r="P127"/>
      <c r="Q127" s="7"/>
      <c r="R127" s="3"/>
      <c r="T127" s="6"/>
      <c r="AB127"/>
      <c r="AC127" s="6"/>
      <c r="AH127" s="5"/>
      <c r="AJ127" s="8"/>
      <c r="AK127" s="4"/>
      <c r="AQ127" s="3"/>
      <c r="AT127" s="4"/>
      <c r="AU127" s="3"/>
      <c r="DM127" s="4"/>
    </row>
    <row r="128" spans="2:117" x14ac:dyDescent="0.35">
      <c r="B128" s="4" t="s">
        <v>133</v>
      </c>
      <c r="C128" s="62" t="s">
        <v>61</v>
      </c>
      <c r="D128" s="3" t="s">
        <v>11</v>
      </c>
      <c r="E128" s="6">
        <v>1773.85</v>
      </c>
      <c r="F128" s="3" t="s">
        <v>36</v>
      </c>
      <c r="G128" s="17"/>
      <c r="H128" s="3"/>
      <c r="M128" s="5"/>
      <c r="N128" s="6"/>
      <c r="O128"/>
      <c r="P128"/>
      <c r="Q128" s="7"/>
      <c r="R128" s="3"/>
      <c r="T128" s="6"/>
      <c r="AB128"/>
      <c r="AC128" s="6"/>
      <c r="AH128" s="5"/>
      <c r="AJ128" s="8"/>
      <c r="AK128" s="4"/>
      <c r="AQ128" s="3"/>
      <c r="AT128" s="4"/>
      <c r="AU128" s="3"/>
      <c r="DM128" s="4"/>
    </row>
    <row r="129" spans="2:117" x14ac:dyDescent="0.35">
      <c r="B129" s="4" t="s">
        <v>133</v>
      </c>
      <c r="C129" s="62" t="s">
        <v>61</v>
      </c>
      <c r="D129" s="3" t="s">
        <v>16</v>
      </c>
      <c r="E129" s="6">
        <v>15.083299999999999</v>
      </c>
      <c r="F129" s="3" t="s">
        <v>36</v>
      </c>
      <c r="G129" s="17"/>
      <c r="H129" s="3"/>
      <c r="M129" s="5"/>
      <c r="N129" s="6"/>
      <c r="O129"/>
      <c r="P129"/>
      <c r="Q129" s="7"/>
      <c r="R129" s="3"/>
      <c r="T129" s="6"/>
      <c r="AB129"/>
      <c r="AC129" s="6"/>
      <c r="AH129" s="5"/>
      <c r="AJ129" s="8"/>
      <c r="AK129" s="4"/>
      <c r="AQ129" s="3"/>
      <c r="AT129" s="4"/>
      <c r="AU129" s="3"/>
      <c r="DM129" s="4"/>
    </row>
    <row r="130" spans="2:117" x14ac:dyDescent="0.35">
      <c r="B130" s="4" t="s">
        <v>133</v>
      </c>
      <c r="C130" s="62" t="s">
        <v>62</v>
      </c>
      <c r="D130" s="3" t="s">
        <v>11</v>
      </c>
      <c r="E130" s="6">
        <v>2087.5</v>
      </c>
      <c r="F130" s="3" t="s">
        <v>36</v>
      </c>
      <c r="G130" s="17"/>
      <c r="H130" s="3"/>
      <c r="M130" s="5"/>
      <c r="N130" s="6"/>
      <c r="O130"/>
      <c r="P130"/>
      <c r="Q130" s="7"/>
      <c r="R130" s="3"/>
      <c r="T130" s="6"/>
      <c r="AB130"/>
      <c r="AC130" s="6"/>
      <c r="AH130" s="5"/>
      <c r="AJ130" s="8"/>
      <c r="AK130" s="4"/>
      <c r="AQ130" s="3"/>
      <c r="AT130" s="4"/>
      <c r="AU130" s="3"/>
      <c r="DM130" s="4"/>
    </row>
    <row r="131" spans="2:117" x14ac:dyDescent="0.35">
      <c r="B131" s="4" t="s">
        <v>133</v>
      </c>
      <c r="C131" s="62" t="s">
        <v>62</v>
      </c>
      <c r="D131" s="3" t="s">
        <v>16</v>
      </c>
      <c r="E131" s="6">
        <v>15.083299999999999</v>
      </c>
      <c r="F131" s="3" t="s">
        <v>36</v>
      </c>
      <c r="G131" s="17"/>
      <c r="H131" s="3"/>
      <c r="M131" s="5"/>
      <c r="N131" s="6"/>
      <c r="O131"/>
      <c r="P131"/>
      <c r="Q131" s="7"/>
      <c r="R131" s="3"/>
      <c r="T131" s="6"/>
      <c r="AB131"/>
      <c r="AC131" s="6"/>
      <c r="AH131" s="5"/>
      <c r="AJ131" s="8"/>
      <c r="AK131" s="4"/>
      <c r="AQ131" s="3"/>
      <c r="AT131" s="4"/>
      <c r="AU131" s="3"/>
      <c r="DM131" s="4"/>
    </row>
    <row r="132" spans="2:117" x14ac:dyDescent="0.35">
      <c r="B132" s="4" t="s">
        <v>133</v>
      </c>
      <c r="C132" s="62" t="s">
        <v>134</v>
      </c>
      <c r="D132" s="3" t="s">
        <v>11</v>
      </c>
      <c r="E132" s="6">
        <v>23500</v>
      </c>
      <c r="F132" s="3" t="s">
        <v>36</v>
      </c>
      <c r="G132" s="17"/>
      <c r="H132" s="3"/>
      <c r="M132" s="5"/>
      <c r="N132" s="6"/>
      <c r="O132"/>
      <c r="P132"/>
      <c r="Q132" s="7"/>
      <c r="R132" s="3"/>
      <c r="T132" s="6"/>
      <c r="AB132"/>
      <c r="AC132" s="6"/>
      <c r="AH132" s="5"/>
      <c r="AJ132" s="8"/>
      <c r="AK132" s="4"/>
      <c r="AQ132" s="3"/>
      <c r="AT132" s="4"/>
      <c r="AU132" s="3"/>
      <c r="DM132" s="4"/>
    </row>
    <row r="133" spans="2:117" x14ac:dyDescent="0.35">
      <c r="B133" s="4" t="s">
        <v>133</v>
      </c>
      <c r="C133" s="62" t="s">
        <v>134</v>
      </c>
      <c r="D133" s="3" t="s">
        <v>16</v>
      </c>
      <c r="E133" s="6">
        <v>128</v>
      </c>
      <c r="F133" s="3" t="s">
        <v>36</v>
      </c>
      <c r="H133" s="3"/>
      <c r="M133" s="5"/>
      <c r="N133" s="6"/>
      <c r="O133"/>
      <c r="P133"/>
      <c r="Q133" s="7"/>
      <c r="R133" s="3"/>
      <c r="T133" s="6"/>
      <c r="AB133"/>
      <c r="AC133" s="6"/>
      <c r="AH133" s="5"/>
      <c r="AJ133" s="8"/>
      <c r="AK133" s="4"/>
      <c r="AQ133" s="3"/>
      <c r="AT133" s="4"/>
      <c r="AU133" s="3"/>
      <c r="DM133" s="4"/>
    </row>
    <row r="134" spans="2:117" x14ac:dyDescent="0.35">
      <c r="B134" s="4" t="s">
        <v>63</v>
      </c>
      <c r="C134" s="62" t="s">
        <v>150</v>
      </c>
      <c r="D134" s="3" t="s">
        <v>16</v>
      </c>
      <c r="E134" s="6">
        <v>1000</v>
      </c>
      <c r="F134" s="3" t="s">
        <v>31</v>
      </c>
      <c r="H134" s="3"/>
      <c r="M134" s="5"/>
      <c r="N134" s="6"/>
      <c r="O134"/>
      <c r="P134"/>
      <c r="Q134" s="7"/>
      <c r="R134" s="3"/>
      <c r="T134" s="6"/>
      <c r="AB134"/>
      <c r="AC134" s="6"/>
      <c r="AH134" s="5"/>
      <c r="AJ134" s="8"/>
      <c r="AK134" s="4"/>
      <c r="AQ134" s="3"/>
      <c r="AT134" s="4"/>
      <c r="AU134" s="3"/>
      <c r="DM134" s="4"/>
    </row>
    <row r="135" spans="2:117" x14ac:dyDescent="0.35">
      <c r="B135" s="4" t="s">
        <v>63</v>
      </c>
      <c r="C135" s="62" t="s">
        <v>151</v>
      </c>
      <c r="D135" s="3" t="s">
        <v>11</v>
      </c>
      <c r="E135" s="6">
        <v>1000</v>
      </c>
      <c r="F135" s="3" t="s">
        <v>31</v>
      </c>
      <c r="H135" s="3"/>
      <c r="M135" s="5"/>
      <c r="N135" s="6"/>
      <c r="O135"/>
      <c r="P135"/>
      <c r="Q135" s="7"/>
      <c r="R135" s="3"/>
      <c r="T135" s="6"/>
      <c r="AB135"/>
      <c r="AC135" s="6"/>
      <c r="AH135" s="5"/>
      <c r="AJ135" s="8"/>
      <c r="AK135" s="4"/>
      <c r="AQ135" s="3"/>
      <c r="AT135" s="4"/>
      <c r="AU135" s="3"/>
      <c r="DM135" s="4"/>
    </row>
    <row r="136" spans="2:117" x14ac:dyDescent="0.35">
      <c r="B136" s="4" t="s">
        <v>28</v>
      </c>
      <c r="C136" s="62" t="s">
        <v>135</v>
      </c>
      <c r="D136" s="3" t="s">
        <v>16</v>
      </c>
      <c r="E136" s="6">
        <v>1000</v>
      </c>
      <c r="F136" s="3" t="s">
        <v>31</v>
      </c>
      <c r="H136" s="3"/>
      <c r="M136" s="5"/>
      <c r="N136" s="6"/>
      <c r="O136"/>
      <c r="P136"/>
      <c r="Q136" s="7"/>
      <c r="R136" s="3"/>
      <c r="T136" s="6"/>
      <c r="AB136"/>
      <c r="AC136" s="6"/>
      <c r="AH136" s="5"/>
      <c r="AJ136" s="8"/>
      <c r="AK136" s="4"/>
      <c r="AQ136" s="3"/>
      <c r="AT136" s="4"/>
      <c r="AU136" s="3"/>
      <c r="DM136" s="4"/>
    </row>
    <row r="137" spans="2:117" x14ac:dyDescent="0.35">
      <c r="B137" s="4" t="s">
        <v>28</v>
      </c>
      <c r="C137" s="62" t="s">
        <v>30</v>
      </c>
      <c r="D137" s="3" t="s">
        <v>16</v>
      </c>
      <c r="E137" s="6">
        <v>1000</v>
      </c>
      <c r="F137" s="3" t="s">
        <v>31</v>
      </c>
      <c r="H137" s="3"/>
      <c r="M137" s="5"/>
      <c r="N137" s="6"/>
      <c r="O137"/>
      <c r="P137"/>
      <c r="Q137" s="7"/>
      <c r="R137" s="3"/>
      <c r="T137" s="6"/>
      <c r="AB137"/>
      <c r="AC137" s="6"/>
      <c r="AH137" s="5"/>
      <c r="AJ137" s="8"/>
      <c r="AK137" s="4"/>
      <c r="AQ137" s="3"/>
      <c r="AT137" s="4"/>
      <c r="AU137" s="3"/>
      <c r="DM137" s="4"/>
    </row>
    <row r="138" spans="2:117" x14ac:dyDescent="0.35">
      <c r="B138" s="4" t="s">
        <v>28</v>
      </c>
      <c r="C138" s="62" t="s">
        <v>48</v>
      </c>
      <c r="D138" s="3" t="s">
        <v>11</v>
      </c>
      <c r="E138" s="6">
        <v>1000</v>
      </c>
      <c r="F138" s="3" t="s">
        <v>31</v>
      </c>
      <c r="H138" s="3"/>
      <c r="M138" s="5"/>
      <c r="N138" s="6"/>
      <c r="O138"/>
      <c r="P138"/>
      <c r="Q138" s="7"/>
      <c r="R138" s="3"/>
      <c r="T138" s="6"/>
      <c r="AB138"/>
      <c r="AC138" s="6"/>
      <c r="AH138" s="5"/>
      <c r="AJ138" s="8"/>
      <c r="AK138" s="4"/>
      <c r="AQ138" s="3"/>
      <c r="AT138" s="4"/>
      <c r="AU138" s="3"/>
      <c r="DM138" s="4"/>
    </row>
    <row r="139" spans="2:117" x14ac:dyDescent="0.35">
      <c r="B139" s="4" t="s">
        <v>33</v>
      </c>
      <c r="C139" s="62" t="s">
        <v>35</v>
      </c>
      <c r="D139" s="3" t="s">
        <v>11</v>
      </c>
      <c r="E139" s="6">
        <v>2.5573554565416701</v>
      </c>
      <c r="F139" s="3" t="s">
        <v>36</v>
      </c>
      <c r="H139" s="3"/>
      <c r="M139" s="5"/>
      <c r="N139" s="6"/>
      <c r="O139"/>
      <c r="P139"/>
      <c r="Q139" s="7"/>
      <c r="R139" s="3"/>
      <c r="T139" s="6"/>
      <c r="AB139"/>
      <c r="AC139" s="6"/>
      <c r="AH139" s="5"/>
      <c r="AJ139" s="8"/>
      <c r="AK139" s="4"/>
      <c r="AQ139" s="3"/>
      <c r="AT139" s="4"/>
      <c r="AU139" s="3"/>
      <c r="DM139" s="4"/>
    </row>
    <row r="140" spans="2:117" x14ac:dyDescent="0.35">
      <c r="B140" s="4" t="s">
        <v>33</v>
      </c>
      <c r="C140" s="62" t="s">
        <v>35</v>
      </c>
      <c r="D140" s="3" t="s">
        <v>16</v>
      </c>
      <c r="E140" s="6">
        <v>0.12920000000000001</v>
      </c>
      <c r="F140" s="3" t="s">
        <v>36</v>
      </c>
      <c r="H140" s="3"/>
      <c r="M140" s="5"/>
      <c r="N140" s="6"/>
      <c r="O140"/>
      <c r="P140"/>
      <c r="Q140" s="7"/>
      <c r="R140" s="3"/>
      <c r="T140" s="6"/>
      <c r="AB140"/>
      <c r="AC140" s="6"/>
      <c r="AH140" s="5"/>
      <c r="AJ140" s="8"/>
      <c r="AK140" s="4"/>
      <c r="AQ140" s="3"/>
      <c r="AT140" s="4"/>
      <c r="AU140" s="3"/>
      <c r="DM140" s="4"/>
    </row>
    <row r="141" spans="2:117" x14ac:dyDescent="0.35">
      <c r="B141" s="4" t="s">
        <v>33</v>
      </c>
      <c r="C141" s="62" t="s">
        <v>38</v>
      </c>
      <c r="D141" s="3" t="s">
        <v>16</v>
      </c>
      <c r="E141" s="6">
        <v>0.15310000000000001</v>
      </c>
      <c r="F141" s="3" t="s">
        <v>36</v>
      </c>
      <c r="H141" s="3"/>
      <c r="M141" s="5"/>
      <c r="N141" s="6"/>
      <c r="O141"/>
      <c r="P141"/>
      <c r="Q141" s="7"/>
      <c r="R141" s="3"/>
      <c r="T141" s="6"/>
      <c r="AB141"/>
      <c r="AC141" s="6"/>
      <c r="AH141" s="5"/>
      <c r="AJ141" s="8"/>
      <c r="AK141" s="4"/>
      <c r="AQ141" s="3"/>
      <c r="AT141" s="4"/>
      <c r="AU141" s="3"/>
      <c r="DM141" s="4"/>
    </row>
    <row r="142" spans="2:117" x14ac:dyDescent="0.35">
      <c r="B142" s="4" t="s">
        <v>33</v>
      </c>
      <c r="C142" s="62" t="s">
        <v>40</v>
      </c>
      <c r="D142" s="3" t="s">
        <v>11</v>
      </c>
      <c r="E142" s="6">
        <v>0.439</v>
      </c>
      <c r="F142" s="3" t="s">
        <v>36</v>
      </c>
      <c r="H142" s="3"/>
      <c r="M142" s="5"/>
      <c r="N142" s="6"/>
      <c r="O142"/>
      <c r="P142"/>
      <c r="Q142" s="7"/>
      <c r="R142" s="3"/>
      <c r="T142" s="6"/>
      <c r="AB142"/>
      <c r="AC142" s="6"/>
      <c r="AH142" s="5"/>
      <c r="AJ142" s="8"/>
      <c r="AK142" s="4"/>
      <c r="AQ142" s="3"/>
      <c r="AT142" s="4"/>
      <c r="AU142" s="3"/>
      <c r="DM142" s="4"/>
    </row>
    <row r="143" spans="2:117" x14ac:dyDescent="0.35">
      <c r="B143" s="4" t="s">
        <v>33</v>
      </c>
      <c r="C143" s="62" t="s">
        <v>40</v>
      </c>
      <c r="D143" s="3" t="s">
        <v>16</v>
      </c>
      <c r="E143" s="6">
        <v>8.2019999999999996E-2</v>
      </c>
      <c r="F143" s="3" t="s">
        <v>36</v>
      </c>
      <c r="H143" s="3"/>
      <c r="M143" s="5"/>
      <c r="N143" s="6"/>
      <c r="O143"/>
      <c r="P143"/>
      <c r="Q143" s="7"/>
      <c r="R143" s="3"/>
      <c r="T143" s="6"/>
      <c r="AB143"/>
      <c r="AC143" s="6"/>
      <c r="AH143" s="5"/>
      <c r="AJ143" s="8"/>
      <c r="AK143" s="4"/>
      <c r="AQ143" s="3"/>
      <c r="AT143" s="4"/>
      <c r="AU143" s="3"/>
      <c r="DM143" s="4"/>
    </row>
    <row r="144" spans="2:117" x14ac:dyDescent="0.35">
      <c r="B144" s="4" t="s">
        <v>33</v>
      </c>
      <c r="C144" s="62" t="s">
        <v>41</v>
      </c>
      <c r="D144" s="3" t="s">
        <v>11</v>
      </c>
      <c r="E144" s="6">
        <v>3.2782691759999998</v>
      </c>
      <c r="F144" s="3" t="s">
        <v>36</v>
      </c>
      <c r="H144" s="3"/>
      <c r="M144" s="5"/>
      <c r="N144" s="6"/>
      <c r="O144"/>
      <c r="P144"/>
      <c r="Q144" s="7"/>
      <c r="R144" s="3"/>
      <c r="T144" s="6"/>
      <c r="AB144"/>
      <c r="AC144" s="6"/>
      <c r="AH144" s="5"/>
      <c r="AJ144" s="8"/>
      <c r="AK144" s="4"/>
      <c r="AQ144" s="3"/>
      <c r="AT144" s="4"/>
      <c r="AU144" s="3"/>
      <c r="DM144" s="4"/>
    </row>
    <row r="145" spans="2:117" x14ac:dyDescent="0.35">
      <c r="B145" s="4" t="s">
        <v>33</v>
      </c>
      <c r="C145" s="62" t="s">
        <v>41</v>
      </c>
      <c r="D145" s="3" t="s">
        <v>16</v>
      </c>
      <c r="E145" s="6">
        <v>0.8306</v>
      </c>
      <c r="F145" s="3" t="s">
        <v>36</v>
      </c>
      <c r="H145" s="3"/>
      <c r="M145" s="5"/>
      <c r="N145" s="6"/>
      <c r="O145"/>
      <c r="P145"/>
      <c r="Q145" s="7"/>
      <c r="R145" s="3"/>
      <c r="T145" s="6"/>
      <c r="AB145"/>
      <c r="AC145" s="6"/>
      <c r="AH145" s="5"/>
      <c r="AJ145" s="8"/>
      <c r="AK145" s="4"/>
      <c r="AQ145" s="3"/>
      <c r="AT145" s="4"/>
      <c r="AU145" s="3"/>
      <c r="DM145" s="4"/>
    </row>
    <row r="146" spans="2:117" x14ac:dyDescent="0.35">
      <c r="B146" s="4" t="s">
        <v>33</v>
      </c>
      <c r="C146" s="62" t="s">
        <v>42</v>
      </c>
      <c r="D146" s="3" t="s">
        <v>11</v>
      </c>
      <c r="E146" s="6">
        <v>3.18607472131667</v>
      </c>
      <c r="F146" s="3" t="s">
        <v>36</v>
      </c>
      <c r="H146" s="3"/>
      <c r="M146" s="5"/>
      <c r="N146" s="6"/>
      <c r="O146"/>
      <c r="P146"/>
      <c r="Q146" s="7"/>
      <c r="R146" s="3"/>
      <c r="T146" s="6"/>
      <c r="AB146"/>
      <c r="AC146" s="6"/>
      <c r="AH146" s="5"/>
      <c r="AJ146" s="8"/>
      <c r="AK146" s="4"/>
      <c r="AQ146" s="3"/>
      <c r="AT146" s="4"/>
      <c r="AU146" s="3"/>
      <c r="DM146" s="4"/>
    </row>
    <row r="147" spans="2:117" x14ac:dyDescent="0.35">
      <c r="B147" s="4" t="s">
        <v>33</v>
      </c>
      <c r="C147" s="62" t="s">
        <v>42</v>
      </c>
      <c r="D147" s="3" t="s">
        <v>16</v>
      </c>
      <c r="E147" s="6">
        <v>0.25530000000000003</v>
      </c>
      <c r="F147" s="3" t="s">
        <v>36</v>
      </c>
      <c r="H147" s="3"/>
      <c r="M147" s="5"/>
      <c r="N147" s="6"/>
      <c r="O147"/>
      <c r="P147"/>
      <c r="Q147" s="7"/>
      <c r="R147" s="3"/>
      <c r="T147" s="6"/>
      <c r="AB147"/>
      <c r="AC147" s="6"/>
      <c r="AH147" s="5"/>
      <c r="AJ147" s="8"/>
      <c r="AK147" s="4"/>
      <c r="AQ147" s="3"/>
      <c r="AT147" s="4"/>
      <c r="AU147" s="3"/>
      <c r="DM147" s="4"/>
    </row>
    <row r="148" spans="2:117" x14ac:dyDescent="0.35">
      <c r="B148" s="4" t="s">
        <v>33</v>
      </c>
      <c r="C148" s="62" t="s">
        <v>44</v>
      </c>
      <c r="D148" s="3" t="s">
        <v>11</v>
      </c>
      <c r="E148" s="6">
        <v>2.0349544958158998</v>
      </c>
      <c r="F148" s="3" t="s">
        <v>46</v>
      </c>
      <c r="H148" s="3"/>
      <c r="M148" s="5"/>
      <c r="N148" s="6"/>
      <c r="O148"/>
      <c r="P148"/>
      <c r="Q148" s="7"/>
      <c r="R148" s="3"/>
      <c r="T148" s="6"/>
      <c r="AB148"/>
      <c r="AC148" s="6"/>
      <c r="AH148" s="5"/>
      <c r="AJ148" s="8"/>
      <c r="AK148" s="4"/>
      <c r="AQ148" s="3"/>
      <c r="AT148" s="4"/>
      <c r="AU148" s="3"/>
      <c r="DM148" s="4"/>
    </row>
    <row r="149" spans="2:117" x14ac:dyDescent="0.35">
      <c r="B149" s="4" t="s">
        <v>33</v>
      </c>
      <c r="C149" s="62" t="s">
        <v>44</v>
      </c>
      <c r="D149" s="3" t="s">
        <v>16</v>
      </c>
      <c r="E149" s="6">
        <v>0.28189999999999998</v>
      </c>
      <c r="F149" s="3" t="s">
        <v>46</v>
      </c>
      <c r="H149" s="3"/>
      <c r="M149" s="5"/>
      <c r="N149" s="6"/>
      <c r="O149"/>
      <c r="P149"/>
      <c r="Q149" s="7"/>
      <c r="R149" s="3"/>
      <c r="T149" s="6"/>
      <c r="AB149"/>
      <c r="AC149" s="6"/>
      <c r="AH149" s="5"/>
      <c r="AJ149" s="8"/>
      <c r="AK149" s="4"/>
      <c r="AQ149" s="3"/>
      <c r="AT149" s="4"/>
      <c r="AU149" s="3"/>
      <c r="DM149" s="4"/>
    </row>
    <row r="150" spans="2:117" x14ac:dyDescent="0.35">
      <c r="B150" s="4" t="s">
        <v>136</v>
      </c>
      <c r="C150" s="62" t="s">
        <v>47</v>
      </c>
      <c r="D150" s="3" t="s">
        <v>11</v>
      </c>
      <c r="E150" s="6">
        <v>2</v>
      </c>
      <c r="F150" s="3" t="s">
        <v>20</v>
      </c>
      <c r="H150" s="3"/>
      <c r="M150" s="5"/>
      <c r="N150" s="6"/>
      <c r="O150"/>
      <c r="P150"/>
      <c r="Q150" s="7"/>
      <c r="R150" s="3"/>
      <c r="T150" s="6"/>
      <c r="AB150"/>
      <c r="AC150" s="6"/>
      <c r="AH150" s="5"/>
      <c r="AJ150" s="8"/>
      <c r="AK150" s="4"/>
      <c r="AQ150" s="3"/>
      <c r="AT150" s="4"/>
      <c r="AU150" s="3"/>
      <c r="DM150" s="4"/>
    </row>
    <row r="151" spans="2:117" x14ac:dyDescent="0.35">
      <c r="B151" s="4" t="s">
        <v>136</v>
      </c>
      <c r="C151" s="62" t="s">
        <v>47</v>
      </c>
      <c r="D151" s="3" t="s">
        <v>16</v>
      </c>
      <c r="E151" s="6">
        <v>0.46004</v>
      </c>
      <c r="F151" s="3" t="s">
        <v>20</v>
      </c>
      <c r="H151" s="3"/>
      <c r="M151" s="5"/>
      <c r="N151" s="6"/>
      <c r="O151"/>
      <c r="P151"/>
      <c r="Q151" s="7"/>
      <c r="R151" s="3"/>
      <c r="T151" s="6"/>
      <c r="AB151"/>
      <c r="AC151" s="6"/>
      <c r="AH151" s="5"/>
      <c r="AJ151" s="8"/>
      <c r="AK151" s="4"/>
      <c r="AQ151" s="3"/>
      <c r="AT151" s="4"/>
      <c r="AU151" s="3"/>
      <c r="DM151" s="4"/>
    </row>
    <row r="152" spans="2:117" x14ac:dyDescent="0.35">
      <c r="B152" s="4" t="s">
        <v>33</v>
      </c>
      <c r="C152" s="62" t="s">
        <v>43</v>
      </c>
      <c r="D152" s="3" t="s">
        <v>16</v>
      </c>
      <c r="E152" s="6">
        <v>2.97</v>
      </c>
      <c r="F152" s="3" t="s">
        <v>36</v>
      </c>
      <c r="H152" s="3"/>
      <c r="M152" s="5"/>
      <c r="N152" s="6"/>
      <c r="O152"/>
      <c r="P152"/>
      <c r="Q152" s="7"/>
      <c r="R152" s="3"/>
      <c r="T152" s="6"/>
      <c r="AB152"/>
      <c r="AC152" s="6"/>
      <c r="AH152" s="5"/>
      <c r="AJ152" s="8"/>
      <c r="AK152" s="4"/>
      <c r="AQ152" s="3"/>
      <c r="AT152" s="4"/>
      <c r="AU152" s="3"/>
      <c r="DM152" s="4"/>
    </row>
    <row r="153" spans="2:117" x14ac:dyDescent="0.35">
      <c r="B153" s="4" t="s">
        <v>24</v>
      </c>
      <c r="C153" s="62" t="s">
        <v>25</v>
      </c>
      <c r="D153" s="3" t="s">
        <v>11</v>
      </c>
      <c r="E153" s="6">
        <v>2.38068707</v>
      </c>
      <c r="F153" s="3" t="s">
        <v>20</v>
      </c>
      <c r="H153" s="3"/>
      <c r="M153" s="5"/>
      <c r="N153" s="6"/>
      <c r="O153"/>
      <c r="P153"/>
      <c r="Q153" s="7"/>
      <c r="R153" s="3"/>
      <c r="T153" s="6"/>
      <c r="AB153"/>
      <c r="AC153" s="6"/>
      <c r="AH153" s="5"/>
      <c r="AJ153" s="8"/>
      <c r="AK153" s="4"/>
      <c r="AQ153" s="3"/>
      <c r="AT153" s="4"/>
      <c r="AU153" s="3"/>
      <c r="DM153" s="4"/>
    </row>
    <row r="154" spans="2:117" x14ac:dyDescent="0.35">
      <c r="B154" s="4" t="s">
        <v>24</v>
      </c>
      <c r="C154" s="62" t="s">
        <v>25</v>
      </c>
      <c r="D154" s="3" t="s">
        <v>16</v>
      </c>
      <c r="E154" s="6">
        <v>0.76753976749999997</v>
      </c>
      <c r="F154" s="3" t="s">
        <v>20</v>
      </c>
      <c r="H154" s="3"/>
      <c r="M154" s="5"/>
      <c r="N154" s="6"/>
      <c r="O154"/>
      <c r="P154"/>
      <c r="Q154" s="7"/>
      <c r="R154" s="3"/>
      <c r="T154" s="6"/>
      <c r="AB154"/>
      <c r="AC154" s="6"/>
      <c r="AH154" s="5"/>
      <c r="AJ154" s="8"/>
      <c r="AK154" s="4"/>
      <c r="AQ154" s="3"/>
      <c r="AT154" s="4"/>
      <c r="AU154" s="3"/>
      <c r="DM154" s="4"/>
    </row>
    <row r="155" spans="2:117" x14ac:dyDescent="0.35">
      <c r="B155" s="4" t="s">
        <v>33</v>
      </c>
      <c r="C155" s="62" t="s">
        <v>130</v>
      </c>
      <c r="D155" s="3" t="s">
        <v>11</v>
      </c>
      <c r="E155" s="6">
        <v>1.7999999999999999E-6</v>
      </c>
      <c r="F155" s="3" t="s">
        <v>46</v>
      </c>
      <c r="H155" s="3"/>
      <c r="M155" s="5"/>
      <c r="N155" s="6"/>
      <c r="O155"/>
      <c r="P155"/>
      <c r="Q155" s="7"/>
      <c r="R155" s="3"/>
      <c r="T155" s="6"/>
      <c r="AB155"/>
      <c r="AC155" s="6"/>
      <c r="AH155" s="5"/>
      <c r="AJ155" s="8"/>
      <c r="AK155" s="4"/>
      <c r="AQ155" s="3"/>
      <c r="AT155" s="4"/>
      <c r="AU155" s="3"/>
      <c r="DM155" s="4"/>
    </row>
    <row r="156" spans="2:117" x14ac:dyDescent="0.35">
      <c r="B156" s="4" t="s">
        <v>33</v>
      </c>
      <c r="C156" s="62" t="s">
        <v>130</v>
      </c>
      <c r="D156" s="3" t="s">
        <v>16</v>
      </c>
      <c r="E156" s="65">
        <v>0.59260000000000002</v>
      </c>
      <c r="F156" s="3" t="s">
        <v>46</v>
      </c>
      <c r="H156" s="3"/>
      <c r="M156" s="5"/>
      <c r="N156" s="6"/>
      <c r="O156"/>
      <c r="P156"/>
      <c r="Q156" s="7"/>
      <c r="R156" s="3"/>
      <c r="T156" s="6"/>
      <c r="AB156"/>
      <c r="AC156" s="6"/>
      <c r="AH156" s="5"/>
      <c r="AJ156" s="8"/>
      <c r="AK156" s="4"/>
      <c r="AQ156" s="3"/>
      <c r="AT156" s="4"/>
      <c r="AU156" s="3"/>
      <c r="DM156" s="4"/>
    </row>
    <row r="157" spans="2:117" x14ac:dyDescent="0.35">
      <c r="B157" s="4" t="s">
        <v>18</v>
      </c>
      <c r="C157" s="62" t="s">
        <v>128</v>
      </c>
      <c r="D157" s="3" t="s">
        <v>11</v>
      </c>
      <c r="E157" s="6">
        <v>1.88</v>
      </c>
      <c r="F157" s="3" t="s">
        <v>20</v>
      </c>
      <c r="H157" s="3"/>
      <c r="M157" s="5"/>
      <c r="N157" s="6"/>
      <c r="O157"/>
      <c r="P157"/>
      <c r="Q157" s="7"/>
      <c r="R157" s="3"/>
      <c r="T157" s="6"/>
      <c r="AB157"/>
      <c r="AC157" s="6"/>
      <c r="AH157" s="5"/>
      <c r="AJ157" s="8"/>
      <c r="AK157" s="4"/>
      <c r="AQ157" s="3"/>
      <c r="AT157" s="4"/>
      <c r="AU157" s="3"/>
      <c r="DM157" s="4"/>
    </row>
    <row r="158" spans="2:117" x14ac:dyDescent="0.35">
      <c r="B158" s="4" t="s">
        <v>18</v>
      </c>
      <c r="C158" s="62" t="s">
        <v>128</v>
      </c>
      <c r="D158" s="3" t="s">
        <v>16</v>
      </c>
      <c r="E158" s="66">
        <v>0.6</v>
      </c>
      <c r="F158" s="3" t="s">
        <v>20</v>
      </c>
      <c r="G158" s="4"/>
      <c r="H158" s="3"/>
      <c r="M158" s="5"/>
      <c r="N158" s="6"/>
      <c r="O158"/>
      <c r="P158"/>
      <c r="Q158" s="7"/>
      <c r="R158" s="3"/>
      <c r="T158" s="6"/>
      <c r="AB158"/>
      <c r="AC158" s="6"/>
      <c r="AH158" s="5"/>
      <c r="AJ158" s="8"/>
      <c r="AK158" s="4"/>
      <c r="AQ158" s="3"/>
      <c r="AT158" s="4"/>
      <c r="AU158" s="3"/>
      <c r="DM158" s="4"/>
    </row>
    <row r="159" spans="2:117" x14ac:dyDescent="0.35">
      <c r="B159" s="4" t="s">
        <v>18</v>
      </c>
      <c r="C159" s="62" t="s">
        <v>129</v>
      </c>
      <c r="D159" s="3" t="s">
        <v>11</v>
      </c>
      <c r="E159" s="65">
        <v>1.41476663426226E-2</v>
      </c>
      <c r="F159" s="3" t="s">
        <v>20</v>
      </c>
      <c r="G159" s="4"/>
      <c r="H159" s="3"/>
      <c r="M159" s="5"/>
      <c r="N159" s="6"/>
      <c r="O159"/>
      <c r="P159"/>
      <c r="Q159" s="7"/>
      <c r="R159" s="3"/>
      <c r="T159" s="6"/>
      <c r="AB159"/>
      <c r="AC159" s="6"/>
      <c r="AH159" s="5"/>
      <c r="AJ159" s="8"/>
      <c r="AK159" s="4"/>
      <c r="AQ159" s="3"/>
      <c r="AT159" s="4"/>
      <c r="AU159" s="3"/>
      <c r="DM159" s="4"/>
    </row>
    <row r="160" spans="2:117" x14ac:dyDescent="0.35">
      <c r="B160" s="4" t="s">
        <v>18</v>
      </c>
      <c r="C160" s="62" t="s">
        <v>129</v>
      </c>
      <c r="D160" s="3" t="s">
        <v>16</v>
      </c>
      <c r="E160" s="65">
        <v>8.0333699999999994E-2</v>
      </c>
      <c r="F160" s="3" t="s">
        <v>20</v>
      </c>
      <c r="G160" s="4"/>
      <c r="H160" s="3"/>
      <c r="M160" s="5"/>
      <c r="N160" s="6"/>
      <c r="O160"/>
      <c r="P160"/>
      <c r="Q160" s="7"/>
      <c r="R160" s="3"/>
      <c r="T160" s="6"/>
      <c r="AB160"/>
      <c r="AC160" s="6"/>
      <c r="AH160" s="5"/>
      <c r="AJ160" s="8"/>
      <c r="AK160" s="4"/>
      <c r="AQ160" s="3"/>
      <c r="AT160" s="4"/>
      <c r="AU160" s="3"/>
      <c r="DM160" s="4"/>
    </row>
    <row r="161" spans="2:117" x14ac:dyDescent="0.35">
      <c r="G161" s="4"/>
      <c r="H161" s="3"/>
      <c r="M161" s="5"/>
      <c r="N161" s="6"/>
      <c r="O161"/>
      <c r="P161"/>
      <c r="Q161" s="7"/>
      <c r="R161" s="3"/>
      <c r="T161" s="6"/>
      <c r="AB161"/>
      <c r="AC161" s="6"/>
      <c r="AH161" s="5"/>
      <c r="AJ161" s="8"/>
      <c r="AK161" s="4"/>
      <c r="AQ161" s="3"/>
      <c r="AT161" s="4"/>
      <c r="AU161" s="3"/>
      <c r="DM161" s="4"/>
    </row>
    <row r="162" spans="2:117" x14ac:dyDescent="0.35">
      <c r="G162" s="4"/>
      <c r="H162" s="3"/>
      <c r="M162" s="5"/>
      <c r="N162" s="6"/>
      <c r="O162"/>
      <c r="P162"/>
      <c r="Q162" s="7"/>
      <c r="R162" s="3"/>
      <c r="T162" s="6"/>
      <c r="AB162"/>
      <c r="AC162" s="6"/>
      <c r="AH162" s="5"/>
      <c r="AJ162" s="8"/>
      <c r="AK162" s="4"/>
      <c r="AQ162" s="3"/>
      <c r="AT162" s="4"/>
      <c r="AU162" s="3"/>
      <c r="DM162" s="4"/>
    </row>
    <row r="163" spans="2:117" x14ac:dyDescent="0.35">
      <c r="G163" s="4"/>
      <c r="H163" s="3"/>
      <c r="M163" s="5"/>
      <c r="N163" s="6"/>
      <c r="O163"/>
      <c r="P163"/>
      <c r="Q163" s="7"/>
      <c r="R163" s="3"/>
      <c r="T163" s="6"/>
      <c r="AB163"/>
      <c r="AC163" s="6"/>
      <c r="AH163" s="5"/>
      <c r="AJ163" s="8"/>
      <c r="AK163" s="4"/>
      <c r="AQ163" s="3"/>
      <c r="AT163" s="4"/>
      <c r="AU163" s="3"/>
      <c r="DM163" s="4"/>
    </row>
    <row r="164" spans="2:117" x14ac:dyDescent="0.35">
      <c r="G164" s="4"/>
      <c r="H164" s="3"/>
      <c r="M164" s="5"/>
      <c r="N164" s="6"/>
      <c r="O164"/>
      <c r="P164"/>
      <c r="Q164" s="7"/>
      <c r="R164" s="3"/>
      <c r="T164" s="6"/>
      <c r="AB164"/>
      <c r="AC164" s="6"/>
      <c r="AH164" s="5"/>
      <c r="AJ164" s="8"/>
      <c r="AK164" s="4"/>
      <c r="AQ164" s="3"/>
      <c r="AT164" s="4"/>
      <c r="AU164" s="3"/>
      <c r="DM164" s="4"/>
    </row>
    <row r="165" spans="2:117" x14ac:dyDescent="0.35">
      <c r="G165" s="4"/>
      <c r="H165" s="3"/>
      <c r="M165" s="5"/>
      <c r="N165" s="6"/>
      <c r="O165"/>
      <c r="P165"/>
      <c r="Q165" s="7"/>
      <c r="R165" s="3"/>
      <c r="T165" s="6"/>
      <c r="AB165"/>
      <c r="AC165" s="6"/>
      <c r="AH165" s="5"/>
      <c r="AJ165" s="8"/>
      <c r="AK165" s="4"/>
      <c r="AQ165" s="3"/>
      <c r="AT165" s="4"/>
      <c r="AU165" s="3"/>
      <c r="DM165" s="4"/>
    </row>
    <row r="166" spans="2:117" x14ac:dyDescent="0.35">
      <c r="G166" s="4"/>
      <c r="H166" s="3"/>
      <c r="M166" s="5"/>
      <c r="N166" s="6"/>
      <c r="O166"/>
      <c r="P166"/>
      <c r="Q166" s="7"/>
      <c r="R166" s="3"/>
      <c r="T166" s="6"/>
      <c r="AB166"/>
      <c r="AC166" s="6"/>
      <c r="AH166" s="5"/>
      <c r="AJ166" s="8"/>
      <c r="AK166" s="4"/>
      <c r="AQ166" s="3"/>
      <c r="AT166" s="4"/>
      <c r="AU166" s="3"/>
      <c r="DM166" s="4"/>
    </row>
    <row r="167" spans="2:117" x14ac:dyDescent="0.35">
      <c r="G167" s="4"/>
      <c r="H167" s="3"/>
      <c r="M167" s="5"/>
      <c r="N167" s="6"/>
      <c r="O167"/>
      <c r="P167"/>
      <c r="Q167" s="7"/>
      <c r="R167" s="3"/>
      <c r="T167" s="6"/>
      <c r="AB167"/>
      <c r="AC167" s="6"/>
      <c r="AH167" s="5"/>
      <c r="AJ167" s="8"/>
      <c r="AK167" s="4"/>
      <c r="AQ167" s="3"/>
      <c r="AT167" s="4"/>
      <c r="AU167" s="3"/>
      <c r="DM167" s="4"/>
    </row>
    <row r="168" spans="2:117" x14ac:dyDescent="0.35">
      <c r="G168" s="4"/>
      <c r="H168" s="3"/>
      <c r="M168" s="5"/>
      <c r="N168" s="6"/>
      <c r="O168"/>
      <c r="P168"/>
      <c r="Q168" s="7"/>
      <c r="R168" s="3"/>
      <c r="T168" s="6"/>
      <c r="AB168"/>
      <c r="AC168" s="6"/>
      <c r="AH168" s="5"/>
      <c r="AJ168" s="8"/>
      <c r="AK168" s="4"/>
      <c r="AQ168" s="3"/>
      <c r="AT168" s="4"/>
      <c r="AU168" s="3"/>
      <c r="DM168" s="4"/>
    </row>
    <row r="169" spans="2:117" x14ac:dyDescent="0.35">
      <c r="G169" s="4"/>
      <c r="H169" s="3"/>
      <c r="M169" s="5"/>
      <c r="N169" s="6"/>
      <c r="O169"/>
      <c r="P169"/>
      <c r="Q169" s="7"/>
      <c r="R169" s="3"/>
      <c r="T169" s="6"/>
      <c r="AB169"/>
      <c r="AC169" s="6"/>
      <c r="AH169" s="5"/>
      <c r="AJ169" s="8"/>
      <c r="AK169" s="4"/>
      <c r="AQ169" s="3"/>
      <c r="AT169" s="4"/>
      <c r="AU169" s="3"/>
      <c r="DM169" s="4"/>
    </row>
    <row r="170" spans="2:117" x14ac:dyDescent="0.35">
      <c r="G170" s="4"/>
      <c r="H170" s="3"/>
      <c r="M170" s="5"/>
      <c r="N170" s="6"/>
      <c r="O170"/>
      <c r="P170"/>
      <c r="Q170" s="7"/>
      <c r="R170" s="3"/>
      <c r="T170" s="6"/>
      <c r="AB170"/>
      <c r="AC170" s="6"/>
      <c r="AH170" s="5"/>
      <c r="AJ170" s="8"/>
      <c r="AK170" s="4"/>
      <c r="AQ170" s="3"/>
      <c r="AT170" s="4"/>
      <c r="AU170" s="3"/>
      <c r="DM170" s="4"/>
    </row>
    <row r="171" spans="2:117" x14ac:dyDescent="0.35">
      <c r="G171" s="4"/>
      <c r="H171" s="3"/>
      <c r="M171" s="5"/>
      <c r="N171" s="6"/>
      <c r="O171"/>
      <c r="P171"/>
      <c r="Q171" s="7"/>
      <c r="R171" s="3"/>
      <c r="T171" s="6"/>
      <c r="AB171"/>
      <c r="AC171" s="6"/>
      <c r="AH171" s="5"/>
      <c r="AJ171" s="8"/>
      <c r="AK171" s="4"/>
      <c r="AQ171" s="3"/>
      <c r="AT171" s="4"/>
      <c r="AU171" s="3"/>
      <c r="DM171" s="4"/>
    </row>
    <row r="172" spans="2:117" x14ac:dyDescent="0.35">
      <c r="B172" s="3" t="s">
        <v>2</v>
      </c>
      <c r="C172" s="3" t="s">
        <v>3</v>
      </c>
      <c r="D172" s="11" t="s">
        <v>113</v>
      </c>
      <c r="E172" s="3" t="s">
        <v>114</v>
      </c>
      <c r="F172" s="3"/>
      <c r="G172" s="4"/>
      <c r="H172" s="3"/>
      <c r="M172" s="5"/>
      <c r="N172" s="6"/>
      <c r="O172"/>
      <c r="P172"/>
      <c r="Q172" s="7"/>
      <c r="R172" s="3"/>
      <c r="T172" s="6"/>
      <c r="AB172"/>
      <c r="AC172" s="6"/>
      <c r="AH172" s="5"/>
      <c r="AJ172" s="8"/>
      <c r="AK172" s="4"/>
      <c r="AQ172" s="3"/>
      <c r="AT172" s="4"/>
      <c r="AU172" s="3"/>
      <c r="DM172" s="4"/>
    </row>
    <row r="173" spans="2:117" x14ac:dyDescent="0.35">
      <c r="B173" s="4" t="s">
        <v>14</v>
      </c>
      <c r="C173" s="4" t="s">
        <v>14</v>
      </c>
      <c r="D173" s="6">
        <v>1.5649999999999999</v>
      </c>
      <c r="E173" s="3" t="s">
        <v>115</v>
      </c>
      <c r="F173" s="3"/>
      <c r="G173" s="4"/>
      <c r="H173" s="3"/>
      <c r="M173" s="5"/>
      <c r="N173" s="6"/>
      <c r="O173"/>
      <c r="P173"/>
      <c r="Q173" s="7"/>
      <c r="R173" s="3"/>
      <c r="T173" s="6"/>
      <c r="AB173"/>
      <c r="AC173" s="6"/>
      <c r="AH173" s="5"/>
      <c r="AJ173" s="8"/>
      <c r="AK173" s="4"/>
      <c r="AQ173" s="3"/>
      <c r="AT173" s="4"/>
      <c r="AU173" s="3"/>
      <c r="DM173" s="4"/>
    </row>
    <row r="174" spans="2:117" x14ac:dyDescent="0.35">
      <c r="B174" s="4" t="s">
        <v>52</v>
      </c>
      <c r="C174" s="4" t="s">
        <v>53</v>
      </c>
      <c r="D174" s="6">
        <v>4.516</v>
      </c>
      <c r="E174" s="3" t="s">
        <v>115</v>
      </c>
      <c r="F174" s="3"/>
      <c r="G174" s="4"/>
      <c r="H174" s="3"/>
      <c r="M174" s="5"/>
      <c r="N174" s="6"/>
      <c r="O174"/>
      <c r="P174"/>
      <c r="Q174" s="7"/>
      <c r="R174" s="3"/>
      <c r="T174" s="6"/>
      <c r="AB174"/>
      <c r="AC174" s="6"/>
      <c r="AH174" s="5"/>
      <c r="AJ174" s="8"/>
      <c r="AK174" s="4"/>
      <c r="AQ174" s="3"/>
      <c r="AT174" s="4"/>
      <c r="AU174" s="3"/>
      <c r="DM174" s="4"/>
    </row>
    <row r="175" spans="2:117" x14ac:dyDescent="0.35">
      <c r="B175" s="4" t="s">
        <v>52</v>
      </c>
      <c r="C175" s="4" t="s">
        <v>54</v>
      </c>
      <c r="D175" s="6">
        <v>9.8859999999999992</v>
      </c>
      <c r="E175" s="3" t="s">
        <v>115</v>
      </c>
      <c r="F175" s="3"/>
      <c r="G175" s="4"/>
      <c r="H175" s="3"/>
      <c r="M175" s="5"/>
      <c r="N175" s="6"/>
      <c r="O175"/>
      <c r="P175"/>
      <c r="Q175" s="7"/>
      <c r="R175" s="3"/>
      <c r="T175" s="6"/>
      <c r="AB175"/>
      <c r="AC175" s="6"/>
      <c r="AH175" s="5"/>
      <c r="AJ175" s="8"/>
      <c r="AK175" s="4"/>
      <c r="AQ175" s="3"/>
      <c r="AT175" s="4"/>
      <c r="AU175" s="3"/>
      <c r="DM175" s="4"/>
    </row>
    <row r="176" spans="2:117" x14ac:dyDescent="0.35">
      <c r="B176" s="4" t="s">
        <v>52</v>
      </c>
      <c r="C176" s="4" t="s">
        <v>55</v>
      </c>
      <c r="D176" s="6">
        <v>8.0190000000000001</v>
      </c>
      <c r="E176" s="3" t="s">
        <v>115</v>
      </c>
      <c r="F176" s="3"/>
      <c r="G176" s="4"/>
      <c r="H176" s="3"/>
      <c r="M176" s="5"/>
      <c r="N176" s="6"/>
      <c r="O176"/>
      <c r="P176"/>
      <c r="Q176" s="7"/>
      <c r="R176" s="3"/>
      <c r="T176" s="6"/>
      <c r="AB176"/>
      <c r="AC176" s="6"/>
      <c r="AH176" s="5"/>
      <c r="AJ176" s="8"/>
      <c r="AK176" s="4"/>
      <c r="AQ176" s="3"/>
      <c r="AT176" s="4"/>
      <c r="AU176" s="3"/>
      <c r="DM176" s="4"/>
    </row>
    <row r="177" spans="2:37" x14ac:dyDescent="0.35">
      <c r="B177" s="4" t="s">
        <v>33</v>
      </c>
      <c r="C177" s="4" t="s">
        <v>34</v>
      </c>
      <c r="D177" s="6">
        <v>1.643</v>
      </c>
      <c r="E177" s="3" t="s">
        <v>115</v>
      </c>
      <c r="F177" s="3"/>
      <c r="G177" s="4"/>
      <c r="M177" s="5"/>
      <c r="N177" s="6"/>
      <c r="O177"/>
      <c r="P177"/>
      <c r="Q177" s="7"/>
      <c r="R177" s="3"/>
      <c r="T177" s="6"/>
      <c r="AB177"/>
      <c r="AC177" s="6"/>
      <c r="AH177" s="5"/>
      <c r="AJ177" s="8"/>
      <c r="AK177" s="4"/>
    </row>
    <row r="178" spans="2:37" x14ac:dyDescent="0.35">
      <c r="B178" s="4" t="s">
        <v>33</v>
      </c>
      <c r="C178" s="4" t="s">
        <v>37</v>
      </c>
      <c r="D178" s="6">
        <v>5.93</v>
      </c>
      <c r="E178" s="3" t="s">
        <v>115</v>
      </c>
      <c r="F178" s="3"/>
      <c r="G178" s="4"/>
      <c r="M178" s="5"/>
      <c r="N178" s="6"/>
      <c r="O178"/>
      <c r="P178"/>
      <c r="Q178" s="7"/>
      <c r="R178" s="3"/>
      <c r="T178" s="6"/>
      <c r="AB178"/>
      <c r="AC178" s="6"/>
      <c r="AH178" s="5"/>
      <c r="AJ178" s="8"/>
      <c r="AK178" s="4"/>
    </row>
    <row r="179" spans="2:37" x14ac:dyDescent="0.35">
      <c r="B179" s="4" t="s">
        <v>33</v>
      </c>
      <c r="C179" s="4" t="s">
        <v>39</v>
      </c>
      <c r="D179" s="6">
        <v>5.516</v>
      </c>
      <c r="E179" s="3" t="s">
        <v>115</v>
      </c>
      <c r="F179" s="3"/>
      <c r="G179" s="4"/>
      <c r="M179" s="5"/>
      <c r="N179" s="6"/>
      <c r="O179"/>
      <c r="P179"/>
      <c r="Q179" s="7"/>
      <c r="R179" s="3"/>
      <c r="T179" s="6"/>
      <c r="AB179"/>
      <c r="AC179" s="6"/>
      <c r="AH179" s="5"/>
      <c r="AJ179" s="8"/>
      <c r="AK179" s="4"/>
    </row>
    <row r="180" spans="2:37" x14ac:dyDescent="0.35">
      <c r="B180" s="4" t="s">
        <v>33</v>
      </c>
      <c r="C180" s="4" t="s">
        <v>41</v>
      </c>
      <c r="D180" s="6">
        <v>3.7589999999999999</v>
      </c>
      <c r="E180" s="3" t="s">
        <v>115</v>
      </c>
      <c r="F180" s="3"/>
      <c r="G180" s="4"/>
      <c r="M180" s="5"/>
      <c r="N180" s="6"/>
      <c r="O180"/>
      <c r="P180"/>
      <c r="Q180" s="7"/>
      <c r="R180" s="3"/>
      <c r="T180" s="6"/>
      <c r="AB180"/>
      <c r="AC180" s="6"/>
      <c r="AH180" s="5"/>
      <c r="AJ180" s="8"/>
      <c r="AK180" s="4"/>
    </row>
    <row r="181" spans="2:37" x14ac:dyDescent="0.35">
      <c r="B181" s="4" t="s">
        <v>33</v>
      </c>
      <c r="C181" s="4" t="s">
        <v>56</v>
      </c>
      <c r="D181" s="6">
        <v>9.4969999999999999</v>
      </c>
      <c r="E181" s="3" t="s">
        <v>115</v>
      </c>
      <c r="F181" s="3"/>
      <c r="G181" s="4"/>
      <c r="M181" s="5"/>
      <c r="N181" s="6"/>
      <c r="O181"/>
      <c r="P181"/>
      <c r="Q181" s="7"/>
      <c r="R181" s="3"/>
      <c r="T181" s="6"/>
      <c r="AB181"/>
      <c r="AC181" s="6"/>
      <c r="AH181" s="5"/>
      <c r="AJ181" s="8"/>
      <c r="AK181" s="4"/>
    </row>
    <row r="182" spans="2:37" x14ac:dyDescent="0.35">
      <c r="B182" s="4" t="s">
        <v>33</v>
      </c>
      <c r="C182" s="4" t="s">
        <v>42</v>
      </c>
      <c r="D182" s="6">
        <v>2.9569999999999999</v>
      </c>
      <c r="E182" s="3" t="s">
        <v>115</v>
      </c>
      <c r="F182" s="3"/>
      <c r="G182" s="4"/>
      <c r="M182" s="5"/>
      <c r="N182" s="6"/>
      <c r="O182"/>
      <c r="P182"/>
      <c r="Q182" s="7"/>
      <c r="R182" s="3"/>
      <c r="T182" s="6"/>
      <c r="AB182"/>
      <c r="AC182" s="6"/>
      <c r="AH182" s="5"/>
      <c r="AJ182" s="8"/>
      <c r="AK182" s="4"/>
    </row>
    <row r="183" spans="2:37" x14ac:dyDescent="0.35">
      <c r="B183" s="4" t="s">
        <v>33</v>
      </c>
      <c r="C183" s="4" t="s">
        <v>43</v>
      </c>
      <c r="D183" s="6">
        <v>9.8949999999999996</v>
      </c>
      <c r="E183" s="3" t="s">
        <v>115</v>
      </c>
      <c r="F183" s="3"/>
      <c r="G183" s="4"/>
      <c r="M183" s="5"/>
      <c r="N183" s="6"/>
      <c r="O183"/>
      <c r="P183"/>
      <c r="Q183" s="7"/>
      <c r="R183" s="3"/>
      <c r="T183" s="6"/>
      <c r="AB183"/>
      <c r="AC183" s="6"/>
      <c r="AH183" s="5"/>
      <c r="AJ183" s="8"/>
      <c r="AK183" s="4"/>
    </row>
    <row r="184" spans="2:37" x14ac:dyDescent="0.35">
      <c r="B184" s="4" t="s">
        <v>33</v>
      </c>
      <c r="C184" s="4" t="s">
        <v>44</v>
      </c>
      <c r="D184" s="6">
        <v>6.6230000000000002</v>
      </c>
      <c r="E184" s="3" t="s">
        <v>115</v>
      </c>
      <c r="F184" s="3"/>
    </row>
    <row r="185" spans="2:37" x14ac:dyDescent="0.35">
      <c r="B185" s="4" t="s">
        <v>18</v>
      </c>
      <c r="C185" s="4" t="s">
        <v>19</v>
      </c>
      <c r="D185" s="6">
        <v>7.7050000000000001</v>
      </c>
      <c r="E185" s="3" t="s">
        <v>115</v>
      </c>
      <c r="F185" s="3"/>
    </row>
    <row r="186" spans="2:37" x14ac:dyDescent="0.35">
      <c r="B186" s="4" t="s">
        <v>18</v>
      </c>
      <c r="C186" s="4" t="s">
        <v>21</v>
      </c>
      <c r="D186" s="6">
        <v>3.5819999999999999</v>
      </c>
      <c r="E186" s="3" t="s">
        <v>115</v>
      </c>
      <c r="F186" s="3"/>
    </row>
    <row r="187" spans="2:37" x14ac:dyDescent="0.35">
      <c r="B187" s="4" t="s">
        <v>18</v>
      </c>
      <c r="C187" s="4" t="s">
        <v>22</v>
      </c>
      <c r="D187" s="6">
        <v>2.9729999999999999</v>
      </c>
      <c r="E187" s="3" t="s">
        <v>115</v>
      </c>
      <c r="F187" s="3"/>
    </row>
    <row r="188" spans="2:37" x14ac:dyDescent="0.35">
      <c r="B188" s="4" t="s">
        <v>18</v>
      </c>
      <c r="C188" s="4" t="s">
        <v>23</v>
      </c>
      <c r="D188" s="6">
        <v>3.7639999999999998</v>
      </c>
      <c r="E188" s="3" t="s">
        <v>115</v>
      </c>
      <c r="F188" s="3"/>
    </row>
    <row r="189" spans="2:37" x14ac:dyDescent="0.35">
      <c r="B189" s="4" t="s">
        <v>18</v>
      </c>
      <c r="C189" s="4" t="s">
        <v>47</v>
      </c>
      <c r="D189" s="6">
        <v>3.1440000000000001</v>
      </c>
      <c r="E189" s="3" t="s">
        <v>115</v>
      </c>
      <c r="F189" s="3"/>
    </row>
    <row r="190" spans="2:37" x14ac:dyDescent="0.35">
      <c r="B190" s="4" t="s">
        <v>24</v>
      </c>
      <c r="C190" s="4" t="s">
        <v>25</v>
      </c>
      <c r="D190" s="6">
        <v>8.6039999999999992</v>
      </c>
      <c r="E190" s="3" t="s">
        <v>115</v>
      </c>
      <c r="F190" s="3"/>
    </row>
    <row r="191" spans="2:37" x14ac:dyDescent="0.35">
      <c r="B191" s="4" t="s">
        <v>57</v>
      </c>
      <c r="C191" s="4" t="s">
        <v>58</v>
      </c>
      <c r="D191" s="6">
        <v>9.6560000000000006</v>
      </c>
      <c r="E191" s="3" t="s">
        <v>115</v>
      </c>
      <c r="F191" s="3"/>
    </row>
    <row r="192" spans="2:37" x14ac:dyDescent="0.35">
      <c r="B192" s="4" t="s">
        <v>57</v>
      </c>
      <c r="C192" s="4" t="s">
        <v>60</v>
      </c>
      <c r="D192" s="6">
        <v>1.6519999999999999</v>
      </c>
      <c r="E192" s="3" t="s">
        <v>115</v>
      </c>
      <c r="F192" s="3"/>
    </row>
    <row r="193" spans="2:6" x14ac:dyDescent="0.35">
      <c r="B193" s="4" t="s">
        <v>57</v>
      </c>
      <c r="C193" s="4" t="s">
        <v>61</v>
      </c>
      <c r="D193" s="6">
        <v>3.5150000000000001</v>
      </c>
      <c r="E193" s="3" t="s">
        <v>115</v>
      </c>
      <c r="F193" s="3"/>
    </row>
    <row r="194" spans="2:6" x14ac:dyDescent="0.35">
      <c r="B194" s="4" t="s">
        <v>57</v>
      </c>
      <c r="C194" s="4" t="s">
        <v>62</v>
      </c>
      <c r="D194" s="6">
        <v>1.5920000000000001</v>
      </c>
      <c r="E194" s="3" t="s">
        <v>115</v>
      </c>
      <c r="F194" s="3"/>
    </row>
    <row r="195" spans="2:6" x14ac:dyDescent="0.35">
      <c r="B195" s="4" t="s">
        <v>63</v>
      </c>
      <c r="C195" s="4" t="s">
        <v>64</v>
      </c>
      <c r="D195" s="6">
        <v>4.0490000000000004</v>
      </c>
      <c r="E195" s="3" t="s">
        <v>115</v>
      </c>
      <c r="F195" s="3"/>
    </row>
    <row r="196" spans="2:6" x14ac:dyDescent="0.35">
      <c r="B196" s="4" t="s">
        <v>28</v>
      </c>
      <c r="C196" s="4" t="s">
        <v>29</v>
      </c>
      <c r="D196" s="6">
        <v>1.9430000000000001</v>
      </c>
      <c r="E196" s="3" t="s">
        <v>115</v>
      </c>
      <c r="F196" s="3"/>
    </row>
  </sheetData>
  <phoneticPr fontId="6" type="noConversion"/>
  <conditionalFormatting sqref="T3:T64">
    <cfRule type="cellIs" dxfId="1" priority="3" operator="lessThan">
      <formula>$R3</formula>
    </cfRule>
  </conditionalFormatting>
  <conditionalFormatting sqref="AV3:DM72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4B88-B990-4C74-982E-42E7AA670FB0}">
  <dimension ref="A1:P198"/>
  <sheetViews>
    <sheetView tabSelected="1" workbookViewId="0">
      <selection activeCell="P18" sqref="P18"/>
    </sheetView>
  </sheetViews>
  <sheetFormatPr defaultRowHeight="14.5" x14ac:dyDescent="0.35"/>
  <cols>
    <col min="1" max="1" width="19.453125" customWidth="1"/>
    <col min="2" max="2" width="25.54296875" bestFit="1" customWidth="1"/>
    <col min="3" max="3" width="11.81640625" hidden="1" customWidth="1"/>
    <col min="4" max="4" width="12.54296875" customWidth="1"/>
    <col min="5" max="5" width="16.1796875" bestFit="1" customWidth="1"/>
    <col min="6" max="6" width="31.1796875" hidden="1" customWidth="1"/>
    <col min="7" max="7" width="30.1796875" customWidth="1"/>
    <col min="8" max="8" width="13.7265625" customWidth="1"/>
    <col min="9" max="9" width="16.1796875" style="68" customWidth="1"/>
    <col min="10" max="14" width="14.1796875" style="68" customWidth="1"/>
    <col min="15" max="16" width="9.1796875" style="68"/>
  </cols>
  <sheetData>
    <row r="1" spans="1:16" s="1" customFormat="1" x14ac:dyDescent="0.35">
      <c r="A1" s="1" t="s">
        <v>0</v>
      </c>
      <c r="B1" s="1" t="s">
        <v>70</v>
      </c>
      <c r="C1" s="1" t="s">
        <v>68</v>
      </c>
      <c r="D1" s="1" t="s">
        <v>6</v>
      </c>
      <c r="E1" s="1" t="s">
        <v>144</v>
      </c>
      <c r="F1" s="1" t="s">
        <v>163</v>
      </c>
      <c r="G1" s="1" t="s">
        <v>3</v>
      </c>
      <c r="H1" s="1" t="s">
        <v>7</v>
      </c>
      <c r="I1" s="67" t="s">
        <v>183</v>
      </c>
      <c r="J1" s="67" t="s">
        <v>184</v>
      </c>
      <c r="K1" s="67" t="s">
        <v>185</v>
      </c>
      <c r="L1" s="67" t="s">
        <v>186</v>
      </c>
      <c r="M1" s="67" t="s">
        <v>187</v>
      </c>
      <c r="N1" s="67" t="s">
        <v>188</v>
      </c>
      <c r="O1" s="67"/>
      <c r="P1" s="67"/>
    </row>
    <row r="2" spans="1:16" x14ac:dyDescent="0.35">
      <c r="A2" t="s">
        <v>9</v>
      </c>
      <c r="B2" t="s">
        <v>50</v>
      </c>
      <c r="C2" s="1">
        <v>1</v>
      </c>
      <c r="D2" t="s">
        <v>140</v>
      </c>
      <c r="E2" t="s">
        <v>146</v>
      </c>
      <c r="F2" t="s">
        <v>128</v>
      </c>
      <c r="G2" t="s">
        <v>128</v>
      </c>
      <c r="H2" t="s">
        <v>162</v>
      </c>
      <c r="I2" s="68" cm="1">
        <f t="array" ref="I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8360.7581232938883</v>
      </c>
      <c r="J2" s="68">
        <v>0</v>
      </c>
      <c r="K2" s="68">
        <v>0</v>
      </c>
      <c r="L2" s="68">
        <v>4180.3790616469441</v>
      </c>
      <c r="M2" s="68">
        <v>4180.3790616469441</v>
      </c>
      <c r="N2" s="68">
        <v>8360.7581232938883</v>
      </c>
    </row>
    <row r="3" spans="1:16" x14ac:dyDescent="0.35">
      <c r="A3" t="s">
        <v>9</v>
      </c>
      <c r="B3" t="s">
        <v>50</v>
      </c>
      <c r="C3" s="1">
        <v>1</v>
      </c>
      <c r="D3" t="s">
        <v>140</v>
      </c>
      <c r="E3" t="s">
        <v>146</v>
      </c>
      <c r="F3" t="s">
        <v>128</v>
      </c>
      <c r="G3" t="s">
        <v>128</v>
      </c>
      <c r="H3" t="s">
        <v>181</v>
      </c>
      <c r="I3" s="68" cm="1">
        <f t="array" ref="I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3" s="68">
        <v>0</v>
      </c>
      <c r="K3" s="68">
        <v>0</v>
      </c>
      <c r="L3" s="68">
        <v>0</v>
      </c>
      <c r="M3" s="68">
        <v>0</v>
      </c>
      <c r="N3" s="68">
        <v>0</v>
      </c>
    </row>
    <row r="4" spans="1:16" x14ac:dyDescent="0.35">
      <c r="A4" t="s">
        <v>9</v>
      </c>
      <c r="B4" t="s">
        <v>50</v>
      </c>
      <c r="C4" s="1">
        <v>1</v>
      </c>
      <c r="D4" t="s">
        <v>140</v>
      </c>
      <c r="E4" t="s">
        <v>146</v>
      </c>
      <c r="F4" t="s">
        <v>128</v>
      </c>
      <c r="G4" t="s">
        <v>128</v>
      </c>
      <c r="H4" t="s">
        <v>182</v>
      </c>
      <c r="I4" s="68" cm="1">
        <f t="array" ref="I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2668.3270606257092</v>
      </c>
      <c r="J4" s="68">
        <v>0</v>
      </c>
      <c r="K4" s="68">
        <v>0</v>
      </c>
      <c r="L4" s="68">
        <v>1334.1635303128546</v>
      </c>
      <c r="M4" s="68">
        <v>1334.1635303128546</v>
      </c>
      <c r="N4" s="68">
        <v>2668.3270606257092</v>
      </c>
    </row>
    <row r="5" spans="1:16" x14ac:dyDescent="0.35">
      <c r="A5" t="s">
        <v>9</v>
      </c>
      <c r="B5" t="s">
        <v>72</v>
      </c>
      <c r="C5" s="1">
        <v>3</v>
      </c>
      <c r="D5" t="s">
        <v>140</v>
      </c>
      <c r="E5" t="s">
        <v>146</v>
      </c>
      <c r="F5" t="s">
        <v>128</v>
      </c>
      <c r="G5" t="s">
        <v>128</v>
      </c>
      <c r="H5" t="s">
        <v>162</v>
      </c>
      <c r="I5" s="68" cm="1">
        <f t="array" ref="I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11692.005300026414</v>
      </c>
      <c r="J5" s="68">
        <v>0</v>
      </c>
      <c r="K5" s="68">
        <v>0</v>
      </c>
      <c r="L5" s="68">
        <v>5846.0026500132071</v>
      </c>
      <c r="M5" s="68">
        <v>5846.0026500132071</v>
      </c>
      <c r="N5" s="68">
        <v>11692.005300026414</v>
      </c>
    </row>
    <row r="6" spans="1:16" x14ac:dyDescent="0.35">
      <c r="A6" t="s">
        <v>9</v>
      </c>
      <c r="B6" t="s">
        <v>72</v>
      </c>
      <c r="C6" s="1">
        <v>3</v>
      </c>
      <c r="D6" t="s">
        <v>140</v>
      </c>
      <c r="E6" t="s">
        <v>146</v>
      </c>
      <c r="F6" t="s">
        <v>128</v>
      </c>
      <c r="G6" t="s">
        <v>128</v>
      </c>
      <c r="H6" t="s">
        <v>181</v>
      </c>
      <c r="I6" s="68" cm="1">
        <f t="array" ref="I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</row>
    <row r="7" spans="1:16" x14ac:dyDescent="0.35">
      <c r="A7" t="s">
        <v>9</v>
      </c>
      <c r="B7" t="s">
        <v>72</v>
      </c>
      <c r="C7" s="1">
        <v>3</v>
      </c>
      <c r="D7" t="s">
        <v>140</v>
      </c>
      <c r="E7" t="s">
        <v>146</v>
      </c>
      <c r="F7" t="s">
        <v>128</v>
      </c>
      <c r="G7" t="s">
        <v>128</v>
      </c>
      <c r="H7" t="s">
        <v>182</v>
      </c>
      <c r="I7" s="68" cm="1">
        <f t="array" ref="I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3731.4910531999194</v>
      </c>
      <c r="J7" s="68">
        <v>0</v>
      </c>
      <c r="K7" s="68">
        <v>0</v>
      </c>
      <c r="L7" s="68">
        <v>1865.7455265999597</v>
      </c>
      <c r="M7" s="68">
        <v>1865.7455265999597</v>
      </c>
      <c r="N7" s="68">
        <v>3731.4910531999194</v>
      </c>
    </row>
    <row r="8" spans="1:16" x14ac:dyDescent="0.35">
      <c r="A8" t="s">
        <v>9</v>
      </c>
      <c r="B8" t="s">
        <v>50</v>
      </c>
      <c r="C8" s="1">
        <v>1</v>
      </c>
      <c r="D8" t="s">
        <v>87</v>
      </c>
      <c r="E8" t="s">
        <v>148</v>
      </c>
      <c r="F8" t="s">
        <v>53</v>
      </c>
      <c r="G8" t="s">
        <v>53</v>
      </c>
      <c r="H8" t="s">
        <v>162</v>
      </c>
      <c r="I8" s="68" cm="1">
        <f t="array" ref="I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50.866766239839315</v>
      </c>
      <c r="J8" s="68">
        <v>50.866766239839315</v>
      </c>
      <c r="K8" s="68">
        <v>50.866766239839315</v>
      </c>
      <c r="L8" s="68">
        <v>50.866766239839315</v>
      </c>
      <c r="M8" s="68">
        <v>50.866766239839315</v>
      </c>
      <c r="N8" s="68">
        <v>50.866766239839315</v>
      </c>
    </row>
    <row r="9" spans="1:16" x14ac:dyDescent="0.35">
      <c r="A9" t="s">
        <v>9</v>
      </c>
      <c r="B9" t="s">
        <v>50</v>
      </c>
      <c r="C9" s="1">
        <v>1</v>
      </c>
      <c r="D9" t="s">
        <v>87</v>
      </c>
      <c r="E9" t="s">
        <v>148</v>
      </c>
      <c r="F9" t="s">
        <v>53</v>
      </c>
      <c r="G9" t="s">
        <v>53</v>
      </c>
      <c r="H9" t="s">
        <v>181</v>
      </c>
      <c r="I9" s="68" cm="1">
        <f t="array" ref="I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</row>
    <row r="10" spans="1:16" x14ac:dyDescent="0.35">
      <c r="A10" t="s">
        <v>9</v>
      </c>
      <c r="B10" t="s">
        <v>50</v>
      </c>
      <c r="C10" s="1">
        <v>1</v>
      </c>
      <c r="D10" t="s">
        <v>87</v>
      </c>
      <c r="E10" t="s">
        <v>148</v>
      </c>
      <c r="F10" t="s">
        <v>53</v>
      </c>
      <c r="G10" t="s">
        <v>53</v>
      </c>
      <c r="H10" t="s">
        <v>182</v>
      </c>
      <c r="I10" s="68" cm="1">
        <f t="array" ref="I1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1234.5935703108328</v>
      </c>
      <c r="J10" s="68">
        <v>1234.5935703108328</v>
      </c>
      <c r="K10" s="68">
        <v>1234.5935703108328</v>
      </c>
      <c r="L10" s="68">
        <v>1234.5935703108328</v>
      </c>
      <c r="M10" s="68">
        <v>1234.5935703108328</v>
      </c>
      <c r="N10" s="68">
        <v>1234.5935703108328</v>
      </c>
    </row>
    <row r="11" spans="1:16" x14ac:dyDescent="0.35">
      <c r="A11" t="s">
        <v>9</v>
      </c>
      <c r="B11" t="s">
        <v>50</v>
      </c>
      <c r="C11" s="1">
        <v>1</v>
      </c>
      <c r="D11" t="s">
        <v>87</v>
      </c>
      <c r="E11" t="s">
        <v>145</v>
      </c>
      <c r="F11" t="s">
        <v>19</v>
      </c>
      <c r="G11" t="s">
        <v>172</v>
      </c>
      <c r="H11" t="s">
        <v>162</v>
      </c>
      <c r="I11" s="68" cm="1">
        <f t="array" ref="I1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391.23390453883127</v>
      </c>
      <c r="J11" s="68">
        <v>391.23390453883127</v>
      </c>
      <c r="K11" s="68">
        <v>391.23390453883127</v>
      </c>
      <c r="L11" s="68">
        <v>391.23390453883127</v>
      </c>
      <c r="M11" s="68">
        <v>391.23390453883127</v>
      </c>
      <c r="N11" s="68">
        <v>391.23390453883127</v>
      </c>
    </row>
    <row r="12" spans="1:16" x14ac:dyDescent="0.35">
      <c r="A12" t="s">
        <v>9</v>
      </c>
      <c r="B12" t="s">
        <v>50</v>
      </c>
      <c r="C12" s="1">
        <v>1</v>
      </c>
      <c r="D12" t="s">
        <v>87</v>
      </c>
      <c r="E12" t="s">
        <v>145</v>
      </c>
      <c r="F12" t="s">
        <v>19</v>
      </c>
      <c r="G12" t="s">
        <v>172</v>
      </c>
      <c r="H12" t="s">
        <v>181</v>
      </c>
      <c r="I12" s="68" cm="1">
        <f t="array" ref="I1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</row>
    <row r="13" spans="1:16" x14ac:dyDescent="0.35">
      <c r="A13" t="s">
        <v>9</v>
      </c>
      <c r="B13" t="s">
        <v>50</v>
      </c>
      <c r="C13" s="1">
        <v>1</v>
      </c>
      <c r="D13" t="s">
        <v>87</v>
      </c>
      <c r="E13" t="s">
        <v>145</v>
      </c>
      <c r="F13" t="s">
        <v>19</v>
      </c>
      <c r="G13" t="s">
        <v>172</v>
      </c>
      <c r="H13" t="s">
        <v>182</v>
      </c>
      <c r="I13" s="68" cm="1">
        <f t="array" ref="I1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89.673141502140879</v>
      </c>
      <c r="J13" s="68">
        <v>89.673141502140879</v>
      </c>
      <c r="K13" s="68">
        <v>89.673141502140879</v>
      </c>
      <c r="L13" s="68">
        <v>89.673141502140879</v>
      </c>
      <c r="M13" s="68">
        <v>89.673141502140879</v>
      </c>
      <c r="N13" s="68">
        <v>89.673141502140879</v>
      </c>
    </row>
    <row r="14" spans="1:16" x14ac:dyDescent="0.35">
      <c r="A14" t="s">
        <v>9</v>
      </c>
      <c r="B14" t="s">
        <v>50</v>
      </c>
      <c r="C14" s="1">
        <v>1</v>
      </c>
      <c r="D14" t="s">
        <v>87</v>
      </c>
      <c r="E14" t="s">
        <v>146</v>
      </c>
      <c r="F14" t="s">
        <v>21</v>
      </c>
      <c r="G14" t="s">
        <v>164</v>
      </c>
      <c r="H14" t="s">
        <v>162</v>
      </c>
      <c r="I14" s="68" cm="1">
        <f t="array" ref="I1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" s="68">
        <v>7115.2303837265126</v>
      </c>
      <c r="K14" s="68">
        <v>7115.2303837265126</v>
      </c>
      <c r="L14" s="68">
        <v>3557.6151918632563</v>
      </c>
      <c r="M14" s="68">
        <v>3557.6151918632563</v>
      </c>
      <c r="N14" s="68">
        <v>0</v>
      </c>
    </row>
    <row r="15" spans="1:16" x14ac:dyDescent="0.35">
      <c r="A15" t="s">
        <v>9</v>
      </c>
      <c r="B15" t="s">
        <v>50</v>
      </c>
      <c r="C15" s="1">
        <v>1</v>
      </c>
      <c r="D15" t="s">
        <v>87</v>
      </c>
      <c r="E15" t="s">
        <v>146</v>
      </c>
      <c r="F15" t="s">
        <v>21</v>
      </c>
      <c r="G15" t="s">
        <v>164</v>
      </c>
      <c r="H15" t="s">
        <v>181</v>
      </c>
      <c r="I15" s="68" cm="1">
        <f t="array" ref="I1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</row>
    <row r="16" spans="1:16" x14ac:dyDescent="0.35">
      <c r="A16" t="s">
        <v>9</v>
      </c>
      <c r="B16" t="s">
        <v>50</v>
      </c>
      <c r="C16" s="1">
        <v>1</v>
      </c>
      <c r="D16" t="s">
        <v>87</v>
      </c>
      <c r="E16" t="s">
        <v>146</v>
      </c>
      <c r="F16" t="s">
        <v>21</v>
      </c>
      <c r="G16" t="s">
        <v>164</v>
      </c>
      <c r="H16" t="s">
        <v>182</v>
      </c>
      <c r="I16" s="68" cm="1">
        <f t="array" ref="I1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" s="68">
        <v>1836.1616572322364</v>
      </c>
      <c r="K16" s="68">
        <v>1836.1616572322364</v>
      </c>
      <c r="L16" s="68">
        <v>918.0808286161182</v>
      </c>
      <c r="M16" s="68">
        <v>918.0808286161182</v>
      </c>
      <c r="N16" s="68">
        <v>0</v>
      </c>
    </row>
    <row r="17" spans="1:14" x14ac:dyDescent="0.35">
      <c r="A17" t="s">
        <v>9</v>
      </c>
      <c r="B17" t="s">
        <v>50</v>
      </c>
      <c r="C17" s="1">
        <v>1</v>
      </c>
      <c r="D17" t="s">
        <v>87</v>
      </c>
      <c r="E17" t="s">
        <v>146</v>
      </c>
      <c r="F17" t="s">
        <v>22</v>
      </c>
      <c r="G17" t="s">
        <v>164</v>
      </c>
      <c r="H17" t="s">
        <v>162</v>
      </c>
      <c r="I17" s="68" cm="1">
        <f t="array" ref="I1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7" s="68">
        <v>4314.8498645311947</v>
      </c>
      <c r="K17" s="68">
        <v>4314.8498645311947</v>
      </c>
      <c r="L17" s="68">
        <v>2157.4249322655974</v>
      </c>
      <c r="M17" s="68">
        <v>2157.4249322655974</v>
      </c>
      <c r="N17" s="68">
        <v>0</v>
      </c>
    </row>
    <row r="18" spans="1:14" x14ac:dyDescent="0.35">
      <c r="A18" t="s">
        <v>9</v>
      </c>
      <c r="B18" t="s">
        <v>50</v>
      </c>
      <c r="C18" s="1">
        <v>1</v>
      </c>
      <c r="D18" t="s">
        <v>87</v>
      </c>
      <c r="E18" t="s">
        <v>146</v>
      </c>
      <c r="F18" t="s">
        <v>22</v>
      </c>
      <c r="G18" t="s">
        <v>164</v>
      </c>
      <c r="H18" t="s">
        <v>181</v>
      </c>
      <c r="I18" s="68" cm="1">
        <f t="array" ref="I1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8" s="68">
        <v>0</v>
      </c>
      <c r="K18" s="68">
        <v>0</v>
      </c>
      <c r="L18" s="68">
        <v>0</v>
      </c>
      <c r="M18" s="68">
        <v>0</v>
      </c>
      <c r="N18" s="68">
        <v>0</v>
      </c>
    </row>
    <row r="19" spans="1:14" x14ac:dyDescent="0.35">
      <c r="A19" t="s">
        <v>9</v>
      </c>
      <c r="B19" t="s">
        <v>50</v>
      </c>
      <c r="C19" s="1">
        <v>1</v>
      </c>
      <c r="D19" t="s">
        <v>87</v>
      </c>
      <c r="E19" t="s">
        <v>146</v>
      </c>
      <c r="F19" t="s">
        <v>22</v>
      </c>
      <c r="G19" t="s">
        <v>164</v>
      </c>
      <c r="H19" t="s">
        <v>182</v>
      </c>
      <c r="I19" s="68" cm="1">
        <f t="array" ref="I1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9" s="68">
        <v>1024.5810544088981</v>
      </c>
      <c r="K19" s="68">
        <v>1024.5810544088981</v>
      </c>
      <c r="L19" s="68">
        <v>512.29052720444906</v>
      </c>
      <c r="M19" s="68">
        <v>512.29052720444906</v>
      </c>
      <c r="N19" s="68">
        <v>0</v>
      </c>
    </row>
    <row r="20" spans="1:14" x14ac:dyDescent="0.35">
      <c r="A20" t="s">
        <v>9</v>
      </c>
      <c r="B20" t="s">
        <v>50</v>
      </c>
      <c r="C20" s="1">
        <v>1</v>
      </c>
      <c r="D20" t="s">
        <v>87</v>
      </c>
      <c r="E20" t="s">
        <v>146</v>
      </c>
      <c r="F20" t="s">
        <v>23</v>
      </c>
      <c r="G20" t="s">
        <v>164</v>
      </c>
      <c r="H20" t="s">
        <v>162</v>
      </c>
      <c r="I20" s="68" cm="1">
        <f t="array" ref="I2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20" s="68">
        <v>2097.2505726001536</v>
      </c>
      <c r="K20" s="68">
        <v>2097.2505726001536</v>
      </c>
      <c r="L20" s="68">
        <v>1048.6252863000768</v>
      </c>
      <c r="M20" s="68">
        <v>1048.6252863000768</v>
      </c>
      <c r="N20" s="68">
        <v>0</v>
      </c>
    </row>
    <row r="21" spans="1:14" x14ac:dyDescent="0.35">
      <c r="A21" t="s">
        <v>9</v>
      </c>
      <c r="B21" t="s">
        <v>50</v>
      </c>
      <c r="C21" s="1">
        <v>1</v>
      </c>
      <c r="D21" t="s">
        <v>87</v>
      </c>
      <c r="E21" t="s">
        <v>146</v>
      </c>
      <c r="F21" t="s">
        <v>23</v>
      </c>
      <c r="G21" t="s">
        <v>164</v>
      </c>
      <c r="H21" t="s">
        <v>181</v>
      </c>
      <c r="I21" s="68" cm="1">
        <f t="array" ref="I2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21" s="68">
        <v>0</v>
      </c>
      <c r="K21" s="68">
        <v>0</v>
      </c>
      <c r="L21" s="68">
        <v>0</v>
      </c>
      <c r="M21" s="68">
        <v>0</v>
      </c>
      <c r="N21" s="68">
        <v>0</v>
      </c>
    </row>
    <row r="22" spans="1:14" x14ac:dyDescent="0.35">
      <c r="A22" t="s">
        <v>9</v>
      </c>
      <c r="B22" t="s">
        <v>50</v>
      </c>
      <c r="C22" s="1">
        <v>1</v>
      </c>
      <c r="D22" t="s">
        <v>87</v>
      </c>
      <c r="E22" t="s">
        <v>146</v>
      </c>
      <c r="F22" t="s">
        <v>23</v>
      </c>
      <c r="G22" t="s">
        <v>164</v>
      </c>
      <c r="H22" t="s">
        <v>182</v>
      </c>
      <c r="I22" s="68" cm="1">
        <f t="array" ref="I2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22" s="68">
        <v>519.19527433209646</v>
      </c>
      <c r="K22" s="68">
        <v>519.19527433209646</v>
      </c>
      <c r="L22" s="68">
        <v>259.59763716604823</v>
      </c>
      <c r="M22" s="68">
        <v>259.59763716604823</v>
      </c>
      <c r="N22" s="68">
        <v>0</v>
      </c>
    </row>
    <row r="23" spans="1:14" x14ac:dyDescent="0.35">
      <c r="A23" t="s">
        <v>9</v>
      </c>
      <c r="B23" t="s">
        <v>50</v>
      </c>
      <c r="C23" s="1">
        <v>1</v>
      </c>
      <c r="D23" t="s">
        <v>87</v>
      </c>
      <c r="E23" t="s">
        <v>147</v>
      </c>
      <c r="F23" t="s">
        <v>14</v>
      </c>
      <c r="G23" t="s">
        <v>14</v>
      </c>
      <c r="H23" t="s">
        <v>162</v>
      </c>
      <c r="I23" s="68" cm="1">
        <f t="array" ref="I2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</row>
    <row r="24" spans="1:14" x14ac:dyDescent="0.35">
      <c r="A24" t="s">
        <v>9</v>
      </c>
      <c r="B24" t="s">
        <v>50</v>
      </c>
      <c r="C24" s="1">
        <v>1</v>
      </c>
      <c r="D24" t="s">
        <v>87</v>
      </c>
      <c r="E24" t="s">
        <v>147</v>
      </c>
      <c r="F24" t="s">
        <v>14</v>
      </c>
      <c r="G24" t="s">
        <v>14</v>
      </c>
      <c r="H24" t="s">
        <v>181</v>
      </c>
      <c r="I24" s="68" cm="1">
        <f t="array" ref="I2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</row>
    <row r="25" spans="1:14" x14ac:dyDescent="0.35">
      <c r="A25" t="s">
        <v>9</v>
      </c>
      <c r="B25" t="s">
        <v>50</v>
      </c>
      <c r="C25" s="1">
        <v>1</v>
      </c>
      <c r="D25" t="s">
        <v>87</v>
      </c>
      <c r="E25" t="s">
        <v>147</v>
      </c>
      <c r="F25" t="s">
        <v>14</v>
      </c>
      <c r="G25" t="s">
        <v>14</v>
      </c>
      <c r="H25" t="s">
        <v>182</v>
      </c>
      <c r="I25" s="68" cm="1">
        <f t="array" ref="I2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262.98657412959057</v>
      </c>
      <c r="J25" s="68">
        <v>262.98657412959057</v>
      </c>
      <c r="K25" s="68">
        <v>262.98657412959057</v>
      </c>
      <c r="L25" s="68">
        <v>262.98657412959057</v>
      </c>
      <c r="M25" s="68">
        <v>262.98657412959057</v>
      </c>
      <c r="N25" s="68">
        <v>262.98657412959057</v>
      </c>
    </row>
    <row r="26" spans="1:14" x14ac:dyDescent="0.35">
      <c r="A26" t="s">
        <v>9</v>
      </c>
      <c r="B26" t="s">
        <v>50</v>
      </c>
      <c r="C26" s="1">
        <v>1</v>
      </c>
      <c r="D26" t="s">
        <v>87</v>
      </c>
      <c r="E26" t="s">
        <v>149</v>
      </c>
      <c r="F26" t="s">
        <v>56</v>
      </c>
      <c r="G26" t="s">
        <v>56</v>
      </c>
      <c r="H26" t="s">
        <v>162</v>
      </c>
      <c r="I26" s="68" cm="1">
        <f t="array" ref="I2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</row>
    <row r="27" spans="1:14" x14ac:dyDescent="0.35">
      <c r="A27" t="s">
        <v>9</v>
      </c>
      <c r="B27" t="s">
        <v>50</v>
      </c>
      <c r="C27" s="1">
        <v>1</v>
      </c>
      <c r="D27" t="s">
        <v>87</v>
      </c>
      <c r="E27" t="s">
        <v>149</v>
      </c>
      <c r="F27" t="s">
        <v>56</v>
      </c>
      <c r="G27" t="s">
        <v>56</v>
      </c>
      <c r="H27" t="s">
        <v>181</v>
      </c>
      <c r="I27" s="68" cm="1">
        <f t="array" ref="I2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</row>
    <row r="28" spans="1:14" x14ac:dyDescent="0.35">
      <c r="A28" t="s">
        <v>9</v>
      </c>
      <c r="B28" t="s">
        <v>50</v>
      </c>
      <c r="C28" s="1">
        <v>1</v>
      </c>
      <c r="D28" t="s">
        <v>87</v>
      </c>
      <c r="E28" t="s">
        <v>149</v>
      </c>
      <c r="F28" t="s">
        <v>56</v>
      </c>
      <c r="G28" t="s">
        <v>56</v>
      </c>
      <c r="H28" t="s">
        <v>182</v>
      </c>
      <c r="I28" s="68" cm="1">
        <f t="array" ref="I2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1.660327087732316</v>
      </c>
      <c r="J28" s="68">
        <v>1.660327087732316</v>
      </c>
      <c r="K28" s="68">
        <v>1.660327087732316</v>
      </c>
      <c r="L28" s="68">
        <v>1.660327087732316</v>
      </c>
      <c r="M28" s="68">
        <v>1.660327087732316</v>
      </c>
      <c r="N28" s="68">
        <v>1.660327087732316</v>
      </c>
    </row>
    <row r="29" spans="1:14" x14ac:dyDescent="0.35">
      <c r="A29" t="s">
        <v>9</v>
      </c>
      <c r="B29" t="s">
        <v>50</v>
      </c>
      <c r="C29" s="1">
        <v>1</v>
      </c>
      <c r="D29" t="s">
        <v>87</v>
      </c>
      <c r="E29" t="s">
        <v>152</v>
      </c>
      <c r="F29" t="s">
        <v>59</v>
      </c>
      <c r="G29" t="s">
        <v>165</v>
      </c>
      <c r="H29" t="s">
        <v>162</v>
      </c>
      <c r="I29" s="68" cm="1">
        <f t="array" ref="I2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1.279060948046675</v>
      </c>
      <c r="J29" s="68">
        <v>1.279060948046675</v>
      </c>
      <c r="K29" s="68">
        <v>1.279060948046675</v>
      </c>
      <c r="L29" s="68">
        <v>1.279060948046675</v>
      </c>
      <c r="M29" s="68">
        <v>1.279060948046675</v>
      </c>
      <c r="N29" s="68">
        <v>1.279060948046675</v>
      </c>
    </row>
    <row r="30" spans="1:14" x14ac:dyDescent="0.35">
      <c r="A30" t="s">
        <v>9</v>
      </c>
      <c r="B30" t="s">
        <v>50</v>
      </c>
      <c r="C30" s="1">
        <v>1</v>
      </c>
      <c r="D30" t="s">
        <v>87</v>
      </c>
      <c r="E30" t="s">
        <v>152</v>
      </c>
      <c r="F30" t="s">
        <v>59</v>
      </c>
      <c r="G30" t="s">
        <v>165</v>
      </c>
      <c r="H30" t="s">
        <v>181</v>
      </c>
      <c r="I30" s="68" cm="1">
        <f t="array" ref="I3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</row>
    <row r="31" spans="1:14" x14ac:dyDescent="0.35">
      <c r="A31" t="s">
        <v>9</v>
      </c>
      <c r="B31" t="s">
        <v>50</v>
      </c>
      <c r="C31" s="1">
        <v>1</v>
      </c>
      <c r="D31" t="s">
        <v>87</v>
      </c>
      <c r="E31" t="s">
        <v>152</v>
      </c>
      <c r="F31" t="s">
        <v>59</v>
      </c>
      <c r="G31" t="s">
        <v>165</v>
      </c>
      <c r="H31" t="s">
        <v>182</v>
      </c>
      <c r="I31" s="68" cm="1">
        <f t="array" ref="I3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1.4840353844363394E-2</v>
      </c>
      <c r="J31" s="68">
        <v>1.4840353844363394E-2</v>
      </c>
      <c r="K31" s="68">
        <v>1.4840353844363394E-2</v>
      </c>
      <c r="L31" s="68">
        <v>1.4840353844363394E-2</v>
      </c>
      <c r="M31" s="68">
        <v>1.4840353844363394E-2</v>
      </c>
      <c r="N31" s="68">
        <v>1.4840353844363394E-2</v>
      </c>
    </row>
    <row r="32" spans="1:14" x14ac:dyDescent="0.35">
      <c r="A32" t="s">
        <v>9</v>
      </c>
      <c r="B32" t="s">
        <v>50</v>
      </c>
      <c r="C32" s="1">
        <v>1</v>
      </c>
      <c r="D32" t="s">
        <v>87</v>
      </c>
      <c r="E32" t="s">
        <v>148</v>
      </c>
      <c r="F32" t="s">
        <v>54</v>
      </c>
      <c r="G32" t="s">
        <v>54</v>
      </c>
      <c r="H32" t="s">
        <v>162</v>
      </c>
      <c r="I32" s="68" cm="1">
        <f t="array" ref="I3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112.00593156571379</v>
      </c>
      <c r="J32" s="68">
        <v>112.00593156571379</v>
      </c>
      <c r="K32" s="68">
        <v>112.00593156571379</v>
      </c>
      <c r="L32" s="68">
        <v>112.00593156571379</v>
      </c>
      <c r="M32" s="68">
        <v>112.00593156571379</v>
      </c>
      <c r="N32" s="68">
        <v>112.00593156571379</v>
      </c>
    </row>
    <row r="33" spans="1:14" x14ac:dyDescent="0.35">
      <c r="A33" t="s">
        <v>9</v>
      </c>
      <c r="B33" t="s">
        <v>50</v>
      </c>
      <c r="C33" s="1">
        <v>1</v>
      </c>
      <c r="D33" t="s">
        <v>87</v>
      </c>
      <c r="E33" t="s">
        <v>148</v>
      </c>
      <c r="F33" t="s">
        <v>54</v>
      </c>
      <c r="G33" t="s">
        <v>54</v>
      </c>
      <c r="H33" t="s">
        <v>181</v>
      </c>
      <c r="I33" s="68" cm="1">
        <f t="array" ref="I3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</row>
    <row r="34" spans="1:14" x14ac:dyDescent="0.35">
      <c r="A34" t="s">
        <v>9</v>
      </c>
      <c r="B34" t="s">
        <v>50</v>
      </c>
      <c r="C34" s="1">
        <v>1</v>
      </c>
      <c r="D34" t="s">
        <v>87</v>
      </c>
      <c r="E34" t="s">
        <v>148</v>
      </c>
      <c r="F34" t="s">
        <v>54</v>
      </c>
      <c r="G34" t="s">
        <v>54</v>
      </c>
      <c r="H34" t="s">
        <v>182</v>
      </c>
      <c r="I34" s="68" cm="1">
        <f t="array" ref="I3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2718.5098084611841</v>
      </c>
      <c r="J34" s="68">
        <v>2718.5098084611841</v>
      </c>
      <c r="K34" s="68">
        <v>2718.5098084611841</v>
      </c>
      <c r="L34" s="68">
        <v>2718.5098084611841</v>
      </c>
      <c r="M34" s="68">
        <v>2718.5098084611841</v>
      </c>
      <c r="N34" s="68">
        <v>2718.5098084611841</v>
      </c>
    </row>
    <row r="35" spans="1:14" x14ac:dyDescent="0.35">
      <c r="A35" t="s">
        <v>9</v>
      </c>
      <c r="B35" t="s">
        <v>50</v>
      </c>
      <c r="C35" s="1">
        <v>1</v>
      </c>
      <c r="D35" t="s">
        <v>87</v>
      </c>
      <c r="E35" t="s">
        <v>148</v>
      </c>
      <c r="F35" t="s">
        <v>55</v>
      </c>
      <c r="G35" t="s">
        <v>169</v>
      </c>
      <c r="H35" t="s">
        <v>162</v>
      </c>
      <c r="I35" s="68" cm="1">
        <f t="array" ref="I3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11.555176948522263</v>
      </c>
      <c r="J35" s="68">
        <v>11.555176948522263</v>
      </c>
      <c r="K35" s="68">
        <v>11.555176948522263</v>
      </c>
      <c r="L35" s="68">
        <v>11.555176948522263</v>
      </c>
      <c r="M35" s="68">
        <v>11.555176948522263</v>
      </c>
      <c r="N35" s="68">
        <v>11.555176948522263</v>
      </c>
    </row>
    <row r="36" spans="1:14" x14ac:dyDescent="0.35">
      <c r="A36" t="s">
        <v>9</v>
      </c>
      <c r="B36" t="s">
        <v>50</v>
      </c>
      <c r="C36" s="1">
        <v>1</v>
      </c>
      <c r="D36" t="s">
        <v>87</v>
      </c>
      <c r="E36" t="s">
        <v>148</v>
      </c>
      <c r="F36" t="s">
        <v>55</v>
      </c>
      <c r="G36" t="s">
        <v>169</v>
      </c>
      <c r="H36" t="s">
        <v>181</v>
      </c>
      <c r="I36" s="68" cm="1">
        <f t="array" ref="I3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36" s="68">
        <v>0</v>
      </c>
      <c r="K36" s="68">
        <v>0</v>
      </c>
      <c r="L36" s="68">
        <v>0</v>
      </c>
      <c r="M36" s="68">
        <v>0</v>
      </c>
      <c r="N36" s="68">
        <v>0</v>
      </c>
    </row>
    <row r="37" spans="1:14" x14ac:dyDescent="0.35">
      <c r="A37" t="s">
        <v>9</v>
      </c>
      <c r="B37" t="s">
        <v>50</v>
      </c>
      <c r="C37" s="1">
        <v>1</v>
      </c>
      <c r="D37" t="s">
        <v>87</v>
      </c>
      <c r="E37" t="s">
        <v>148</v>
      </c>
      <c r="F37" t="s">
        <v>55</v>
      </c>
      <c r="G37" t="s">
        <v>169</v>
      </c>
      <c r="H37" t="s">
        <v>182</v>
      </c>
      <c r="I37" s="68" cm="1">
        <f t="array" ref="I3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300.73113713025776</v>
      </c>
      <c r="J37" s="68">
        <v>300.73113713025776</v>
      </c>
      <c r="K37" s="68">
        <v>300.73113713025776</v>
      </c>
      <c r="L37" s="68">
        <v>300.73113713025776</v>
      </c>
      <c r="M37" s="68">
        <v>300.73113713025776</v>
      </c>
      <c r="N37" s="68">
        <v>300.73113713025776</v>
      </c>
    </row>
    <row r="38" spans="1:14" x14ac:dyDescent="0.35">
      <c r="A38" t="s">
        <v>9</v>
      </c>
      <c r="B38" t="s">
        <v>50</v>
      </c>
      <c r="C38" s="1">
        <v>1</v>
      </c>
      <c r="D38" t="s">
        <v>87</v>
      </c>
      <c r="E38" t="s">
        <v>152</v>
      </c>
      <c r="F38" t="s">
        <v>60</v>
      </c>
      <c r="G38" t="s">
        <v>168</v>
      </c>
      <c r="H38" t="s">
        <v>162</v>
      </c>
      <c r="I38" s="68" cm="1">
        <f t="array" ref="I3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7.9350846966341084</v>
      </c>
      <c r="J38" s="68">
        <v>7.9350846966341084</v>
      </c>
      <c r="K38" s="68">
        <v>7.9350846966341084</v>
      </c>
      <c r="L38" s="68">
        <v>7.9350846966341084</v>
      </c>
      <c r="M38" s="68">
        <v>7.9350846966341084</v>
      </c>
      <c r="N38" s="68">
        <v>7.9350846966341084</v>
      </c>
    </row>
    <row r="39" spans="1:14" x14ac:dyDescent="0.35">
      <c r="A39" t="s">
        <v>9</v>
      </c>
      <c r="B39" t="s">
        <v>50</v>
      </c>
      <c r="C39" s="1">
        <v>1</v>
      </c>
      <c r="D39" t="s">
        <v>87</v>
      </c>
      <c r="E39" t="s">
        <v>152</v>
      </c>
      <c r="F39" t="s">
        <v>60</v>
      </c>
      <c r="G39" t="s">
        <v>168</v>
      </c>
      <c r="H39" t="s">
        <v>181</v>
      </c>
      <c r="I39" s="68" cm="1">
        <f t="array" ref="I3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39" s="68">
        <v>0</v>
      </c>
      <c r="K39" s="68">
        <v>0</v>
      </c>
      <c r="L39" s="68">
        <v>0</v>
      </c>
      <c r="M39" s="68">
        <v>0</v>
      </c>
      <c r="N39" s="68">
        <v>0</v>
      </c>
    </row>
    <row r="40" spans="1:14" x14ac:dyDescent="0.35">
      <c r="A40" t="s">
        <v>9</v>
      </c>
      <c r="B40" t="s">
        <v>50</v>
      </c>
      <c r="C40" s="1">
        <v>1</v>
      </c>
      <c r="D40" t="s">
        <v>87</v>
      </c>
      <c r="E40" t="s">
        <v>152</v>
      </c>
      <c r="F40" t="s">
        <v>60</v>
      </c>
      <c r="G40" t="s">
        <v>168</v>
      </c>
      <c r="H40" t="s">
        <v>182</v>
      </c>
      <c r="I40" s="68" cm="1">
        <f t="array" ref="I4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3.0520007906145768E-2</v>
      </c>
      <c r="J40" s="68">
        <v>3.0520007906145768E-2</v>
      </c>
      <c r="K40" s="68">
        <v>3.0520007906145768E-2</v>
      </c>
      <c r="L40" s="68">
        <v>3.0520007906145768E-2</v>
      </c>
      <c r="M40" s="68">
        <v>3.0520007906145768E-2</v>
      </c>
      <c r="N40" s="68">
        <v>3.0520007906145768E-2</v>
      </c>
    </row>
    <row r="41" spans="1:14" x14ac:dyDescent="0.35">
      <c r="A41" t="s">
        <v>9</v>
      </c>
      <c r="B41" t="s">
        <v>50</v>
      </c>
      <c r="C41" s="1">
        <v>1</v>
      </c>
      <c r="D41" t="s">
        <v>87</v>
      </c>
      <c r="E41" t="s">
        <v>152</v>
      </c>
      <c r="F41" t="s">
        <v>61</v>
      </c>
      <c r="G41" t="s">
        <v>170</v>
      </c>
      <c r="H41" t="s">
        <v>162</v>
      </c>
      <c r="I41" s="68" cm="1">
        <f t="array" ref="I4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3.973425235113949</v>
      </c>
      <c r="J41" s="68">
        <v>3.973425235113949</v>
      </c>
      <c r="K41" s="68">
        <v>3.973425235113949</v>
      </c>
      <c r="L41" s="68">
        <v>3.973425235113949</v>
      </c>
      <c r="M41" s="68">
        <v>3.973425235113949</v>
      </c>
      <c r="N41" s="68">
        <v>3.973425235113949</v>
      </c>
    </row>
    <row r="42" spans="1:14" x14ac:dyDescent="0.35">
      <c r="A42" t="s">
        <v>9</v>
      </c>
      <c r="B42" t="s">
        <v>50</v>
      </c>
      <c r="C42" s="1">
        <v>1</v>
      </c>
      <c r="D42" t="s">
        <v>87</v>
      </c>
      <c r="E42" t="s">
        <v>152</v>
      </c>
      <c r="F42" t="s">
        <v>61</v>
      </c>
      <c r="G42" t="s">
        <v>170</v>
      </c>
      <c r="H42" t="s">
        <v>181</v>
      </c>
      <c r="I42" s="68" cm="1">
        <f t="array" ref="I4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42" s="68">
        <v>0</v>
      </c>
      <c r="K42" s="68">
        <v>0</v>
      </c>
      <c r="L42" s="68">
        <v>0</v>
      </c>
      <c r="M42" s="68">
        <v>0</v>
      </c>
      <c r="N42" s="68">
        <v>0</v>
      </c>
    </row>
    <row r="43" spans="1:14" x14ac:dyDescent="0.35">
      <c r="A43" t="s">
        <v>9</v>
      </c>
      <c r="B43" t="s">
        <v>50</v>
      </c>
      <c r="C43" s="1">
        <v>1</v>
      </c>
      <c r="D43" t="s">
        <v>87</v>
      </c>
      <c r="E43" t="s">
        <v>152</v>
      </c>
      <c r="F43" t="s">
        <v>61</v>
      </c>
      <c r="G43" t="s">
        <v>170</v>
      </c>
      <c r="H43" t="s">
        <v>182</v>
      </c>
      <c r="I43" s="68" cm="1">
        <f t="array" ref="I4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3.3786602502350382E-2</v>
      </c>
      <c r="J43" s="68">
        <v>3.3786602502350382E-2</v>
      </c>
      <c r="K43" s="68">
        <v>3.3786602502350382E-2</v>
      </c>
      <c r="L43" s="68">
        <v>3.3786602502350382E-2</v>
      </c>
      <c r="M43" s="68">
        <v>3.3786602502350382E-2</v>
      </c>
      <c r="N43" s="68">
        <v>3.3786602502350382E-2</v>
      </c>
    </row>
    <row r="44" spans="1:14" x14ac:dyDescent="0.35">
      <c r="A44" t="s">
        <v>9</v>
      </c>
      <c r="B44" t="s">
        <v>50</v>
      </c>
      <c r="C44" s="1">
        <v>1</v>
      </c>
      <c r="D44" t="s">
        <v>87</v>
      </c>
      <c r="E44" t="s">
        <v>152</v>
      </c>
      <c r="F44" t="s">
        <v>62</v>
      </c>
      <c r="G44" t="s">
        <v>171</v>
      </c>
      <c r="H44" t="s">
        <v>162</v>
      </c>
      <c r="I44" s="68" cm="1">
        <f t="array" ref="I4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61.941674582333533</v>
      </c>
      <c r="J44" s="68">
        <v>61.941674582333533</v>
      </c>
      <c r="K44" s="68">
        <v>61.941674582333533</v>
      </c>
      <c r="L44" s="68">
        <v>61.941674582333533</v>
      </c>
      <c r="M44" s="68">
        <v>61.941674582333533</v>
      </c>
      <c r="N44" s="68">
        <v>61.941674582333533</v>
      </c>
    </row>
    <row r="45" spans="1:14" x14ac:dyDescent="0.35">
      <c r="A45" t="s">
        <v>9</v>
      </c>
      <c r="B45" t="s">
        <v>50</v>
      </c>
      <c r="C45" s="1">
        <v>1</v>
      </c>
      <c r="D45" t="s">
        <v>87</v>
      </c>
      <c r="E45" t="s">
        <v>152</v>
      </c>
      <c r="F45" t="s">
        <v>62</v>
      </c>
      <c r="G45" t="s">
        <v>171</v>
      </c>
      <c r="H45" t="s">
        <v>181</v>
      </c>
      <c r="I45" s="68" cm="1">
        <f t="array" ref="I4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45" s="68">
        <v>0</v>
      </c>
      <c r="K45" s="68">
        <v>0</v>
      </c>
      <c r="L45" s="68">
        <v>0</v>
      </c>
      <c r="M45" s="68">
        <v>0</v>
      </c>
      <c r="N45" s="68">
        <v>0</v>
      </c>
    </row>
    <row r="46" spans="1:14" x14ac:dyDescent="0.35">
      <c r="A46" t="s">
        <v>9</v>
      </c>
      <c r="B46" t="s">
        <v>50</v>
      </c>
      <c r="C46" s="1">
        <v>1</v>
      </c>
      <c r="D46" t="s">
        <v>87</v>
      </c>
      <c r="E46" t="s">
        <v>152</v>
      </c>
      <c r="F46" t="s">
        <v>62</v>
      </c>
      <c r="G46" t="s">
        <v>171</v>
      </c>
      <c r="H46" t="s">
        <v>182</v>
      </c>
      <c r="I46" s="68" cm="1">
        <f t="array" ref="I4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0.44756160968992159</v>
      </c>
      <c r="J46" s="68">
        <v>0.44756160968992159</v>
      </c>
      <c r="K46" s="68">
        <v>0.44756160968992159</v>
      </c>
      <c r="L46" s="68">
        <v>0.44756160968992159</v>
      </c>
      <c r="M46" s="68">
        <v>0.44756160968992159</v>
      </c>
      <c r="N46" s="68">
        <v>0.44756160968992159</v>
      </c>
    </row>
    <row r="47" spans="1:14" x14ac:dyDescent="0.35">
      <c r="A47" t="s">
        <v>9</v>
      </c>
      <c r="B47" t="s">
        <v>50</v>
      </c>
      <c r="C47" s="1">
        <v>1</v>
      </c>
      <c r="D47" t="s">
        <v>87</v>
      </c>
      <c r="E47" t="s">
        <v>65</v>
      </c>
      <c r="F47" t="s">
        <v>151</v>
      </c>
      <c r="G47" t="s">
        <v>63</v>
      </c>
      <c r="H47" t="s">
        <v>162</v>
      </c>
      <c r="I47" s="68" cm="1">
        <f t="array" ref="I4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47" s="68">
        <v>0</v>
      </c>
      <c r="K47" s="68">
        <v>0</v>
      </c>
      <c r="L47" s="68">
        <v>0</v>
      </c>
      <c r="M47" s="68">
        <v>0</v>
      </c>
      <c r="N47" s="68">
        <v>0</v>
      </c>
    </row>
    <row r="48" spans="1:14" x14ac:dyDescent="0.35">
      <c r="A48" t="s">
        <v>9</v>
      </c>
      <c r="B48" t="s">
        <v>50</v>
      </c>
      <c r="C48" s="1">
        <v>1</v>
      </c>
      <c r="D48" t="s">
        <v>87</v>
      </c>
      <c r="E48" t="s">
        <v>65</v>
      </c>
      <c r="F48" t="s">
        <v>151</v>
      </c>
      <c r="G48" t="s">
        <v>63</v>
      </c>
      <c r="H48" t="s">
        <v>181</v>
      </c>
      <c r="I48" s="68" cm="1">
        <f t="array" ref="I4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48" s="68">
        <v>0</v>
      </c>
      <c r="K48" s="68">
        <v>0</v>
      </c>
      <c r="L48" s="68">
        <v>0</v>
      </c>
      <c r="M48" s="68">
        <v>0</v>
      </c>
      <c r="N48" s="68">
        <v>0</v>
      </c>
    </row>
    <row r="49" spans="1:14" x14ac:dyDescent="0.35">
      <c r="A49" t="s">
        <v>9</v>
      </c>
      <c r="B49" t="s">
        <v>50</v>
      </c>
      <c r="C49" s="1">
        <v>1</v>
      </c>
      <c r="D49" t="s">
        <v>87</v>
      </c>
      <c r="E49" t="s">
        <v>65</v>
      </c>
      <c r="F49" t="s">
        <v>151</v>
      </c>
      <c r="G49" t="s">
        <v>63</v>
      </c>
      <c r="H49" t="s">
        <v>182</v>
      </c>
      <c r="I49" s="68" cm="1">
        <f t="array" ref="I4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</row>
    <row r="50" spans="1:14" x14ac:dyDescent="0.35">
      <c r="A50" t="s">
        <v>9</v>
      </c>
      <c r="B50" t="s">
        <v>50</v>
      </c>
      <c r="C50" s="1">
        <v>1</v>
      </c>
      <c r="D50" t="s">
        <v>87</v>
      </c>
      <c r="E50" t="s">
        <v>65</v>
      </c>
      <c r="F50" t="s">
        <v>150</v>
      </c>
      <c r="G50" t="s">
        <v>63</v>
      </c>
      <c r="H50" t="s">
        <v>162</v>
      </c>
      <c r="I50" s="68" cm="1">
        <f t="array" ref="I5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50" s="68">
        <v>0</v>
      </c>
      <c r="K50" s="68">
        <v>0</v>
      </c>
      <c r="L50" s="68">
        <v>0</v>
      </c>
      <c r="M50" s="68">
        <v>0</v>
      </c>
      <c r="N50" s="68">
        <v>0</v>
      </c>
    </row>
    <row r="51" spans="1:14" x14ac:dyDescent="0.35">
      <c r="A51" t="s">
        <v>9</v>
      </c>
      <c r="B51" t="s">
        <v>50</v>
      </c>
      <c r="C51" s="1">
        <v>1</v>
      </c>
      <c r="D51" t="s">
        <v>87</v>
      </c>
      <c r="E51" t="s">
        <v>65</v>
      </c>
      <c r="F51" t="s">
        <v>150</v>
      </c>
      <c r="G51" t="s">
        <v>63</v>
      </c>
      <c r="H51" t="s">
        <v>181</v>
      </c>
      <c r="I51" s="68" cm="1">
        <f t="array" ref="I5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51" s="68">
        <v>0</v>
      </c>
      <c r="K51" s="68">
        <v>0</v>
      </c>
      <c r="L51" s="68">
        <v>0</v>
      </c>
      <c r="M51" s="68">
        <v>0</v>
      </c>
      <c r="N51" s="68">
        <v>0</v>
      </c>
    </row>
    <row r="52" spans="1:14" x14ac:dyDescent="0.35">
      <c r="A52" t="s">
        <v>9</v>
      </c>
      <c r="B52" t="s">
        <v>50</v>
      </c>
      <c r="C52" s="1">
        <v>1</v>
      </c>
      <c r="D52" t="s">
        <v>87</v>
      </c>
      <c r="E52" t="s">
        <v>65</v>
      </c>
      <c r="F52" t="s">
        <v>150</v>
      </c>
      <c r="G52" t="s">
        <v>63</v>
      </c>
      <c r="H52" t="s">
        <v>182</v>
      </c>
      <c r="I52" s="68" cm="1">
        <f t="array" ref="I5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1516.2952326574734</v>
      </c>
      <c r="J52" s="68">
        <v>1516.2952326574734</v>
      </c>
      <c r="K52" s="68">
        <v>1516.2952326574734</v>
      </c>
      <c r="L52" s="68">
        <v>1516.2952326574734</v>
      </c>
      <c r="M52" s="68">
        <v>1516.2952326574734</v>
      </c>
      <c r="N52" s="68">
        <v>1516.2952326574734</v>
      </c>
    </row>
    <row r="53" spans="1:14" x14ac:dyDescent="0.35">
      <c r="A53" t="s">
        <v>9</v>
      </c>
      <c r="B53" t="s">
        <v>50</v>
      </c>
      <c r="C53" s="1">
        <v>1</v>
      </c>
      <c r="D53" t="s">
        <v>87</v>
      </c>
      <c r="E53" t="s">
        <v>153</v>
      </c>
      <c r="F53" t="s">
        <v>135</v>
      </c>
      <c r="G53" t="s">
        <v>166</v>
      </c>
      <c r="H53" t="s">
        <v>162</v>
      </c>
      <c r="I53" s="68" cm="1">
        <f t="array" ref="I5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53" s="68">
        <v>0</v>
      </c>
      <c r="K53" s="68">
        <v>0</v>
      </c>
      <c r="L53" s="68">
        <v>0</v>
      </c>
      <c r="M53" s="68">
        <v>0</v>
      </c>
      <c r="N53" s="68">
        <v>0</v>
      </c>
    </row>
    <row r="54" spans="1:14" x14ac:dyDescent="0.35">
      <c r="A54" t="s">
        <v>9</v>
      </c>
      <c r="B54" t="s">
        <v>50</v>
      </c>
      <c r="C54" s="1">
        <v>1</v>
      </c>
      <c r="D54" t="s">
        <v>87</v>
      </c>
      <c r="E54" t="s">
        <v>153</v>
      </c>
      <c r="F54" t="s">
        <v>135</v>
      </c>
      <c r="G54" t="s">
        <v>166</v>
      </c>
      <c r="H54" t="s">
        <v>181</v>
      </c>
      <c r="I54" s="68" cm="1">
        <f t="array" ref="I5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54" s="68">
        <v>0</v>
      </c>
      <c r="K54" s="68">
        <v>0</v>
      </c>
      <c r="L54" s="68">
        <v>0</v>
      </c>
      <c r="M54" s="68">
        <v>0</v>
      </c>
      <c r="N54" s="68">
        <v>0</v>
      </c>
    </row>
    <row r="55" spans="1:14" x14ac:dyDescent="0.35">
      <c r="A55" t="s">
        <v>9</v>
      </c>
      <c r="B55" t="s">
        <v>50</v>
      </c>
      <c r="C55" s="1">
        <v>1</v>
      </c>
      <c r="D55" t="s">
        <v>87</v>
      </c>
      <c r="E55" t="s">
        <v>153</v>
      </c>
      <c r="F55" t="s">
        <v>135</v>
      </c>
      <c r="G55" t="s">
        <v>166</v>
      </c>
      <c r="H55" t="s">
        <v>182</v>
      </c>
      <c r="I55" s="68" cm="1">
        <f t="array" ref="I5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12.231004507646235</v>
      </c>
      <c r="J55" s="68">
        <v>12.231004507646235</v>
      </c>
      <c r="K55" s="68">
        <v>12.231004507646235</v>
      </c>
      <c r="L55" s="68">
        <v>12.231004507646235</v>
      </c>
      <c r="M55" s="68">
        <v>12.231004507646235</v>
      </c>
      <c r="N55" s="68">
        <v>12.231004507646235</v>
      </c>
    </row>
    <row r="56" spans="1:14" x14ac:dyDescent="0.35">
      <c r="A56" t="s">
        <v>9</v>
      </c>
      <c r="B56" t="s">
        <v>66</v>
      </c>
      <c r="C56" s="1">
        <v>2</v>
      </c>
      <c r="D56" t="s">
        <v>87</v>
      </c>
      <c r="E56" t="s">
        <v>154</v>
      </c>
      <c r="F56" t="s">
        <v>30</v>
      </c>
      <c r="G56" t="s">
        <v>30</v>
      </c>
      <c r="H56" t="s">
        <v>162</v>
      </c>
      <c r="I56" s="68" cm="1">
        <f t="array" ref="I5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56" s="68">
        <v>0</v>
      </c>
      <c r="K56" s="68">
        <v>0</v>
      </c>
      <c r="L56" s="68">
        <v>0</v>
      </c>
      <c r="M56" s="68">
        <v>0</v>
      </c>
      <c r="N56" s="68">
        <v>0</v>
      </c>
    </row>
    <row r="57" spans="1:14" x14ac:dyDescent="0.35">
      <c r="A57" t="s">
        <v>9</v>
      </c>
      <c r="B57" t="s">
        <v>66</v>
      </c>
      <c r="C57" s="1">
        <v>2</v>
      </c>
      <c r="D57" t="s">
        <v>87</v>
      </c>
      <c r="E57" t="s">
        <v>154</v>
      </c>
      <c r="F57" t="s">
        <v>30</v>
      </c>
      <c r="G57" t="s">
        <v>30</v>
      </c>
      <c r="H57" t="s">
        <v>181</v>
      </c>
      <c r="I57" s="68" cm="1">
        <f t="array" ref="I5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57" s="68">
        <v>0</v>
      </c>
      <c r="K57" s="68">
        <v>0</v>
      </c>
      <c r="L57" s="68">
        <v>0</v>
      </c>
      <c r="M57" s="68">
        <v>0</v>
      </c>
      <c r="N57" s="68">
        <v>0</v>
      </c>
    </row>
    <row r="58" spans="1:14" x14ac:dyDescent="0.35">
      <c r="A58" t="s">
        <v>9</v>
      </c>
      <c r="B58" t="s">
        <v>66</v>
      </c>
      <c r="C58" s="1">
        <v>2</v>
      </c>
      <c r="D58" t="s">
        <v>87</v>
      </c>
      <c r="E58" t="s">
        <v>154</v>
      </c>
      <c r="F58" t="s">
        <v>30</v>
      </c>
      <c r="G58" t="s">
        <v>30</v>
      </c>
      <c r="H58" t="s">
        <v>182</v>
      </c>
      <c r="I58" s="68" cm="1">
        <f t="array" ref="I5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41.380068769898934</v>
      </c>
      <c r="J58" s="68">
        <v>41.380068769898934</v>
      </c>
      <c r="K58" s="68">
        <v>41.380068769898934</v>
      </c>
      <c r="L58" s="68">
        <v>41.380068769898934</v>
      </c>
      <c r="M58" s="68">
        <v>41.380068769898934</v>
      </c>
      <c r="N58" s="68">
        <v>41.380068769898934</v>
      </c>
    </row>
    <row r="59" spans="1:14" x14ac:dyDescent="0.35">
      <c r="A59" t="s">
        <v>9</v>
      </c>
      <c r="B59" t="s">
        <v>66</v>
      </c>
      <c r="C59" s="1">
        <v>2</v>
      </c>
      <c r="D59" t="s">
        <v>87</v>
      </c>
      <c r="E59" t="s">
        <v>147</v>
      </c>
      <c r="F59" t="s">
        <v>14</v>
      </c>
      <c r="G59" t="s">
        <v>14</v>
      </c>
      <c r="H59" t="s">
        <v>162</v>
      </c>
      <c r="I59" s="68" cm="1">
        <f t="array" ref="I5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59" s="68">
        <v>0</v>
      </c>
      <c r="K59" s="68">
        <v>0</v>
      </c>
      <c r="L59" s="68">
        <v>0</v>
      </c>
      <c r="M59" s="68">
        <v>0</v>
      </c>
      <c r="N59" s="68">
        <v>0</v>
      </c>
    </row>
    <row r="60" spans="1:14" x14ac:dyDescent="0.35">
      <c r="A60" t="s">
        <v>9</v>
      </c>
      <c r="B60" t="s">
        <v>66</v>
      </c>
      <c r="C60" s="1">
        <v>2</v>
      </c>
      <c r="D60" t="s">
        <v>87</v>
      </c>
      <c r="E60" t="s">
        <v>147</v>
      </c>
      <c r="F60" t="s">
        <v>14</v>
      </c>
      <c r="G60" t="s">
        <v>14</v>
      </c>
      <c r="H60" t="s">
        <v>181</v>
      </c>
      <c r="I60" s="68" cm="1">
        <f t="array" ref="I6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60" s="68">
        <v>0</v>
      </c>
      <c r="K60" s="68">
        <v>0</v>
      </c>
      <c r="L60" s="68">
        <v>0</v>
      </c>
      <c r="M60" s="68">
        <v>0</v>
      </c>
      <c r="N60" s="68">
        <v>0</v>
      </c>
    </row>
    <row r="61" spans="1:14" x14ac:dyDescent="0.35">
      <c r="A61" t="s">
        <v>9</v>
      </c>
      <c r="B61" t="s">
        <v>66</v>
      </c>
      <c r="C61" s="1">
        <v>2</v>
      </c>
      <c r="D61" t="s">
        <v>87</v>
      </c>
      <c r="E61" t="s">
        <v>147</v>
      </c>
      <c r="F61" t="s">
        <v>14</v>
      </c>
      <c r="G61" t="s">
        <v>14</v>
      </c>
      <c r="H61" t="s">
        <v>182</v>
      </c>
      <c r="I61" s="68" cm="1">
        <f t="array" ref="I6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948.26189062990886</v>
      </c>
      <c r="J61" s="68">
        <v>948.26189062990886</v>
      </c>
      <c r="K61" s="68">
        <v>948.26189062990886</v>
      </c>
      <c r="L61" s="68">
        <v>948.26189062990886</v>
      </c>
      <c r="M61" s="68">
        <v>948.26189062990886</v>
      </c>
      <c r="N61" s="68">
        <v>948.26189062990886</v>
      </c>
    </row>
    <row r="62" spans="1:14" x14ac:dyDescent="0.35">
      <c r="A62" t="s">
        <v>9</v>
      </c>
      <c r="B62" t="s">
        <v>66</v>
      </c>
      <c r="C62" s="1">
        <v>2</v>
      </c>
      <c r="D62" t="s">
        <v>87</v>
      </c>
      <c r="E62" t="s">
        <v>153</v>
      </c>
      <c r="F62" t="s">
        <v>135</v>
      </c>
      <c r="G62" t="s">
        <v>166</v>
      </c>
      <c r="H62" t="s">
        <v>162</v>
      </c>
      <c r="I62" s="68" cm="1">
        <f t="array" ref="I6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62" s="68">
        <v>0</v>
      </c>
      <c r="K62" s="68">
        <v>0</v>
      </c>
      <c r="L62" s="68">
        <v>0</v>
      </c>
      <c r="M62" s="68">
        <v>0</v>
      </c>
      <c r="N62" s="68">
        <v>0</v>
      </c>
    </row>
    <row r="63" spans="1:14" x14ac:dyDescent="0.35">
      <c r="A63" t="s">
        <v>9</v>
      </c>
      <c r="B63" t="s">
        <v>66</v>
      </c>
      <c r="C63" s="1">
        <v>2</v>
      </c>
      <c r="D63" t="s">
        <v>87</v>
      </c>
      <c r="E63" t="s">
        <v>153</v>
      </c>
      <c r="F63" t="s">
        <v>135</v>
      </c>
      <c r="G63" t="s">
        <v>166</v>
      </c>
      <c r="H63" t="s">
        <v>181</v>
      </c>
      <c r="I63" s="68" cm="1">
        <f t="array" ref="I6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63" s="68">
        <v>0</v>
      </c>
      <c r="K63" s="68">
        <v>0</v>
      </c>
      <c r="L63" s="68">
        <v>0</v>
      </c>
      <c r="M63" s="68">
        <v>0</v>
      </c>
      <c r="N63" s="68">
        <v>0</v>
      </c>
    </row>
    <row r="64" spans="1:14" x14ac:dyDescent="0.35">
      <c r="A64" t="s">
        <v>9</v>
      </c>
      <c r="B64" t="s">
        <v>66</v>
      </c>
      <c r="C64" s="1">
        <v>2</v>
      </c>
      <c r="D64" t="s">
        <v>87</v>
      </c>
      <c r="E64" t="s">
        <v>153</v>
      </c>
      <c r="F64" t="s">
        <v>135</v>
      </c>
      <c r="G64" t="s">
        <v>166</v>
      </c>
      <c r="H64" t="s">
        <v>182</v>
      </c>
      <c r="I64" s="68" cm="1">
        <f t="array" ref="I6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363.35163422420339</v>
      </c>
      <c r="J64" s="68">
        <v>363.35163422420339</v>
      </c>
      <c r="K64" s="68">
        <v>363.35163422420339</v>
      </c>
      <c r="L64" s="68">
        <v>363.35163422420339</v>
      </c>
      <c r="M64" s="68">
        <v>363.35163422420339</v>
      </c>
      <c r="N64" s="68">
        <v>363.35163422420339</v>
      </c>
    </row>
    <row r="65" spans="1:14" x14ac:dyDescent="0.35">
      <c r="A65" t="s">
        <v>9</v>
      </c>
      <c r="B65" t="s">
        <v>72</v>
      </c>
      <c r="C65" s="1">
        <v>3</v>
      </c>
      <c r="D65" t="s">
        <v>87</v>
      </c>
      <c r="E65" t="s">
        <v>145</v>
      </c>
      <c r="F65" t="s">
        <v>19</v>
      </c>
      <c r="G65" t="s">
        <v>172</v>
      </c>
      <c r="H65" t="s">
        <v>162</v>
      </c>
      <c r="I65" s="68" cm="1">
        <f t="array" ref="I6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13.295834750836303</v>
      </c>
      <c r="J65" s="68">
        <v>13.295834750836303</v>
      </c>
      <c r="K65" s="68">
        <v>13.295834750836303</v>
      </c>
      <c r="L65" s="68">
        <v>13.295834750836303</v>
      </c>
      <c r="M65" s="68">
        <v>13.295834750836303</v>
      </c>
      <c r="N65" s="68">
        <v>13.295834750836303</v>
      </c>
    </row>
    <row r="66" spans="1:14" x14ac:dyDescent="0.35">
      <c r="A66" t="s">
        <v>9</v>
      </c>
      <c r="B66" t="s">
        <v>72</v>
      </c>
      <c r="C66" s="1">
        <v>3</v>
      </c>
      <c r="D66" t="s">
        <v>87</v>
      </c>
      <c r="E66" t="s">
        <v>145</v>
      </c>
      <c r="F66" t="s">
        <v>19</v>
      </c>
      <c r="G66" t="s">
        <v>172</v>
      </c>
      <c r="H66" t="s">
        <v>181</v>
      </c>
      <c r="I66" s="68" cm="1">
        <f t="array" ref="I6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66" s="68">
        <v>0</v>
      </c>
      <c r="K66" s="68">
        <v>0</v>
      </c>
      <c r="L66" s="68">
        <v>0</v>
      </c>
      <c r="M66" s="68">
        <v>0</v>
      </c>
      <c r="N66" s="68">
        <v>0</v>
      </c>
    </row>
    <row r="67" spans="1:14" x14ac:dyDescent="0.35">
      <c r="A67" t="s">
        <v>9</v>
      </c>
      <c r="B67" t="s">
        <v>72</v>
      </c>
      <c r="C67" s="1">
        <v>3</v>
      </c>
      <c r="D67" t="s">
        <v>87</v>
      </c>
      <c r="E67" t="s">
        <v>145</v>
      </c>
      <c r="F67" t="s">
        <v>19</v>
      </c>
      <c r="G67" t="s">
        <v>172</v>
      </c>
      <c r="H67" t="s">
        <v>182</v>
      </c>
      <c r="I67" s="68" cm="1">
        <f t="array" ref="I6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3.0474845282292962</v>
      </c>
      <c r="J67" s="68">
        <v>3.0474845282292962</v>
      </c>
      <c r="K67" s="68">
        <v>3.0474845282292962</v>
      </c>
      <c r="L67" s="68">
        <v>3.0474845282292962</v>
      </c>
      <c r="M67" s="68">
        <v>3.0474845282292962</v>
      </c>
      <c r="N67" s="68">
        <v>3.0474845282292962</v>
      </c>
    </row>
    <row r="68" spans="1:14" x14ac:dyDescent="0.35">
      <c r="A68" t="s">
        <v>9</v>
      </c>
      <c r="B68" t="s">
        <v>72</v>
      </c>
      <c r="C68" s="1">
        <v>3</v>
      </c>
      <c r="D68" t="s">
        <v>87</v>
      </c>
      <c r="E68" t="s">
        <v>146</v>
      </c>
      <c r="F68" t="s">
        <v>21</v>
      </c>
      <c r="G68" t="s">
        <v>21</v>
      </c>
      <c r="H68" t="s">
        <v>162</v>
      </c>
      <c r="I68" s="68" cm="1">
        <f t="array" ref="I6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68" s="68">
        <v>6888.277984922679</v>
      </c>
      <c r="K68" s="68">
        <v>6888.277984922679</v>
      </c>
      <c r="L68" s="68">
        <v>3444.1389924613395</v>
      </c>
      <c r="M68" s="68">
        <v>3444.1389924613395</v>
      </c>
      <c r="N68" s="68">
        <v>0</v>
      </c>
    </row>
    <row r="69" spans="1:14" x14ac:dyDescent="0.35">
      <c r="A69" t="s">
        <v>9</v>
      </c>
      <c r="B69" t="s">
        <v>72</v>
      </c>
      <c r="C69" s="1">
        <v>3</v>
      </c>
      <c r="D69" t="s">
        <v>87</v>
      </c>
      <c r="E69" t="s">
        <v>146</v>
      </c>
      <c r="F69" t="s">
        <v>21</v>
      </c>
      <c r="G69" t="s">
        <v>21</v>
      </c>
      <c r="H69" t="s">
        <v>181</v>
      </c>
      <c r="I69" s="68" cm="1">
        <f t="array" ref="I6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69" s="68">
        <v>0</v>
      </c>
      <c r="K69" s="68">
        <v>0</v>
      </c>
      <c r="L69" s="68">
        <v>0</v>
      </c>
      <c r="M69" s="68">
        <v>0</v>
      </c>
      <c r="N69" s="68">
        <v>0</v>
      </c>
    </row>
    <row r="70" spans="1:14" x14ac:dyDescent="0.35">
      <c r="A70" t="s">
        <v>9</v>
      </c>
      <c r="B70" t="s">
        <v>72</v>
      </c>
      <c r="C70" s="1">
        <v>3</v>
      </c>
      <c r="D70" t="s">
        <v>87</v>
      </c>
      <c r="E70" t="s">
        <v>146</v>
      </c>
      <c r="F70" t="s">
        <v>21</v>
      </c>
      <c r="G70" t="s">
        <v>21</v>
      </c>
      <c r="H70" t="s">
        <v>182</v>
      </c>
      <c r="I70" s="68" cm="1">
        <f t="array" ref="I7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70" s="68">
        <v>1777.5941520037936</v>
      </c>
      <c r="K70" s="68">
        <v>1777.5941520037936</v>
      </c>
      <c r="L70" s="68">
        <v>888.79707600189681</v>
      </c>
      <c r="M70" s="68">
        <v>888.79707600189681</v>
      </c>
      <c r="N70" s="68">
        <v>0</v>
      </c>
    </row>
    <row r="71" spans="1:14" x14ac:dyDescent="0.35">
      <c r="A71" t="s">
        <v>9</v>
      </c>
      <c r="B71" t="s">
        <v>72</v>
      </c>
      <c r="C71" s="1">
        <v>3</v>
      </c>
      <c r="D71" t="s">
        <v>87</v>
      </c>
      <c r="E71" t="s">
        <v>146</v>
      </c>
      <c r="F71" t="s">
        <v>22</v>
      </c>
      <c r="G71" t="s">
        <v>22</v>
      </c>
      <c r="H71" t="s">
        <v>162</v>
      </c>
      <c r="I71" s="68" cm="1">
        <f t="array" ref="I7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71" s="68">
        <v>4598.2305699747703</v>
      </c>
      <c r="K71" s="68">
        <v>4598.2305699747703</v>
      </c>
      <c r="L71" s="68">
        <v>2299.1152849873852</v>
      </c>
      <c r="M71" s="68">
        <v>2299.1152849873852</v>
      </c>
      <c r="N71" s="68">
        <v>0</v>
      </c>
    </row>
    <row r="72" spans="1:14" x14ac:dyDescent="0.35">
      <c r="A72" t="s">
        <v>9</v>
      </c>
      <c r="B72" t="s">
        <v>72</v>
      </c>
      <c r="C72" s="1">
        <v>3</v>
      </c>
      <c r="D72" t="s">
        <v>87</v>
      </c>
      <c r="E72" t="s">
        <v>146</v>
      </c>
      <c r="F72" t="s">
        <v>22</v>
      </c>
      <c r="G72" t="s">
        <v>22</v>
      </c>
      <c r="H72" t="s">
        <v>181</v>
      </c>
      <c r="I72" s="68" cm="1">
        <f t="array" ref="I7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72" s="68">
        <v>0</v>
      </c>
      <c r="K72" s="68">
        <v>0</v>
      </c>
      <c r="L72" s="68">
        <v>0</v>
      </c>
      <c r="M72" s="68">
        <v>0</v>
      </c>
      <c r="N72" s="68">
        <v>0</v>
      </c>
    </row>
    <row r="73" spans="1:14" x14ac:dyDescent="0.35">
      <c r="A73" t="s">
        <v>9</v>
      </c>
      <c r="B73" t="s">
        <v>72</v>
      </c>
      <c r="C73" s="1">
        <v>3</v>
      </c>
      <c r="D73" t="s">
        <v>87</v>
      </c>
      <c r="E73" t="s">
        <v>146</v>
      </c>
      <c r="F73" t="s">
        <v>22</v>
      </c>
      <c r="G73" t="s">
        <v>22</v>
      </c>
      <c r="H73" t="s">
        <v>182</v>
      </c>
      <c r="I73" s="68" cm="1">
        <f t="array" ref="I7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73" s="68">
        <v>1091.8711134140131</v>
      </c>
      <c r="K73" s="68">
        <v>1091.8711134140131</v>
      </c>
      <c r="L73" s="68">
        <v>545.93555670700653</v>
      </c>
      <c r="M73" s="68">
        <v>545.93555670700653</v>
      </c>
      <c r="N73" s="68">
        <v>0</v>
      </c>
    </row>
    <row r="74" spans="1:14" x14ac:dyDescent="0.35">
      <c r="A74" t="s">
        <v>9</v>
      </c>
      <c r="B74" t="s">
        <v>72</v>
      </c>
      <c r="C74" s="1">
        <v>3</v>
      </c>
      <c r="D74" t="s">
        <v>87</v>
      </c>
      <c r="E74" t="s">
        <v>146</v>
      </c>
      <c r="F74" t="s">
        <v>23</v>
      </c>
      <c r="G74" t="s">
        <v>23</v>
      </c>
      <c r="H74" t="s">
        <v>162</v>
      </c>
      <c r="I74" s="68" cm="1">
        <f t="array" ref="I7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74" s="68">
        <v>1883.0109989545285</v>
      </c>
      <c r="K74" s="68">
        <v>1883.0109989545285</v>
      </c>
      <c r="L74" s="68">
        <v>941.50549947726427</v>
      </c>
      <c r="M74" s="68">
        <v>941.50549947726427</v>
      </c>
      <c r="N74" s="68">
        <v>0</v>
      </c>
    </row>
    <row r="75" spans="1:14" x14ac:dyDescent="0.35">
      <c r="A75" t="s">
        <v>9</v>
      </c>
      <c r="B75" t="s">
        <v>72</v>
      </c>
      <c r="C75" s="1">
        <v>3</v>
      </c>
      <c r="D75" t="s">
        <v>87</v>
      </c>
      <c r="E75" t="s">
        <v>146</v>
      </c>
      <c r="F75" t="s">
        <v>23</v>
      </c>
      <c r="G75" t="s">
        <v>23</v>
      </c>
      <c r="H75" t="s">
        <v>181</v>
      </c>
      <c r="I75" s="68" cm="1">
        <f t="array" ref="I7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75" s="68">
        <v>0</v>
      </c>
      <c r="K75" s="68">
        <v>0</v>
      </c>
      <c r="L75" s="68">
        <v>0</v>
      </c>
      <c r="M75" s="68">
        <v>0</v>
      </c>
      <c r="N75" s="68">
        <v>0</v>
      </c>
    </row>
    <row r="76" spans="1:14" x14ac:dyDescent="0.35">
      <c r="A76" t="s">
        <v>9</v>
      </c>
      <c r="B76" t="s">
        <v>72</v>
      </c>
      <c r="C76" s="1">
        <v>3</v>
      </c>
      <c r="D76" t="s">
        <v>87</v>
      </c>
      <c r="E76" t="s">
        <v>146</v>
      </c>
      <c r="F76" t="s">
        <v>23</v>
      </c>
      <c r="G76" t="s">
        <v>23</v>
      </c>
      <c r="H76" t="s">
        <v>182</v>
      </c>
      <c r="I76" s="68" cm="1">
        <f t="array" ref="I7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76" s="68">
        <v>466.15813338912028</v>
      </c>
      <c r="K76" s="68">
        <v>466.15813338912028</v>
      </c>
      <c r="L76" s="68">
        <v>233.07906669456014</v>
      </c>
      <c r="M76" s="68">
        <v>233.07906669456014</v>
      </c>
      <c r="N76" s="68">
        <v>0</v>
      </c>
    </row>
    <row r="77" spans="1:14" x14ac:dyDescent="0.35">
      <c r="A77" t="s">
        <v>9</v>
      </c>
      <c r="B77" t="s">
        <v>72</v>
      </c>
      <c r="C77" s="1">
        <v>3</v>
      </c>
      <c r="D77" t="s">
        <v>87</v>
      </c>
      <c r="E77" t="s">
        <v>154</v>
      </c>
      <c r="F77" t="s">
        <v>30</v>
      </c>
      <c r="G77" t="s">
        <v>30</v>
      </c>
      <c r="H77" t="s">
        <v>162</v>
      </c>
      <c r="I77" s="68" cm="1">
        <f t="array" ref="I7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77" s="68">
        <v>0</v>
      </c>
      <c r="K77" s="68">
        <v>0</v>
      </c>
      <c r="L77" s="68">
        <v>0</v>
      </c>
      <c r="M77" s="68">
        <v>0</v>
      </c>
      <c r="N77" s="68">
        <v>0</v>
      </c>
    </row>
    <row r="78" spans="1:14" x14ac:dyDescent="0.35">
      <c r="A78" t="s">
        <v>9</v>
      </c>
      <c r="B78" t="s">
        <v>72</v>
      </c>
      <c r="C78" s="1">
        <v>3</v>
      </c>
      <c r="D78" t="s">
        <v>87</v>
      </c>
      <c r="E78" t="s">
        <v>154</v>
      </c>
      <c r="F78" t="s">
        <v>30</v>
      </c>
      <c r="G78" t="s">
        <v>30</v>
      </c>
      <c r="H78" t="s">
        <v>181</v>
      </c>
      <c r="I78" s="68" cm="1">
        <f t="array" ref="I7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78" s="68">
        <v>0</v>
      </c>
      <c r="K78" s="68">
        <v>0</v>
      </c>
      <c r="L78" s="68">
        <v>0</v>
      </c>
      <c r="M78" s="68">
        <v>0</v>
      </c>
      <c r="N78" s="68">
        <v>0</v>
      </c>
    </row>
    <row r="79" spans="1:14" x14ac:dyDescent="0.35">
      <c r="A79" t="s">
        <v>9</v>
      </c>
      <c r="B79" t="s">
        <v>72</v>
      </c>
      <c r="C79" s="1">
        <v>3</v>
      </c>
      <c r="D79" t="s">
        <v>87</v>
      </c>
      <c r="E79" t="s">
        <v>154</v>
      </c>
      <c r="F79" t="s">
        <v>30</v>
      </c>
      <c r="G79" t="s">
        <v>30</v>
      </c>
      <c r="H79" t="s">
        <v>182</v>
      </c>
      <c r="I79" s="68" cm="1">
        <f t="array" ref="I7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7.9937270075974824</v>
      </c>
      <c r="J79" s="68">
        <v>7.9937270075974824</v>
      </c>
      <c r="K79" s="68">
        <v>7.9937270075974824</v>
      </c>
      <c r="L79" s="68">
        <v>7.9937270075974824</v>
      </c>
      <c r="M79" s="68">
        <v>7.9937270075974824</v>
      </c>
      <c r="N79" s="68">
        <v>7.9937270075974824</v>
      </c>
    </row>
    <row r="80" spans="1:14" x14ac:dyDescent="0.35">
      <c r="A80" t="s">
        <v>9</v>
      </c>
      <c r="B80" t="s">
        <v>72</v>
      </c>
      <c r="C80" s="1">
        <v>3</v>
      </c>
      <c r="D80" t="s">
        <v>87</v>
      </c>
      <c r="E80" t="s">
        <v>147</v>
      </c>
      <c r="F80" t="s">
        <v>26</v>
      </c>
      <c r="G80" t="s">
        <v>14</v>
      </c>
      <c r="H80" t="s">
        <v>162</v>
      </c>
      <c r="I80" s="68" cm="1">
        <f t="array" ref="I8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80" s="68">
        <v>0</v>
      </c>
      <c r="K80" s="68">
        <v>0</v>
      </c>
      <c r="L80" s="68">
        <v>0</v>
      </c>
      <c r="M80" s="68">
        <v>0</v>
      </c>
      <c r="N80" s="68">
        <v>0</v>
      </c>
    </row>
    <row r="81" spans="1:14" x14ac:dyDescent="0.35">
      <c r="A81" t="s">
        <v>9</v>
      </c>
      <c r="B81" t="s">
        <v>72</v>
      </c>
      <c r="C81" s="1">
        <v>3</v>
      </c>
      <c r="D81" t="s">
        <v>87</v>
      </c>
      <c r="E81" t="s">
        <v>147</v>
      </c>
      <c r="F81" t="s">
        <v>26</v>
      </c>
      <c r="G81" t="s">
        <v>14</v>
      </c>
      <c r="H81" t="s">
        <v>181</v>
      </c>
      <c r="I81" s="68" cm="1">
        <f t="array" ref="I8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10.277083604088668</v>
      </c>
      <c r="J81" s="68">
        <v>10.277083604088668</v>
      </c>
      <c r="K81" s="68">
        <v>10.277083604088668</v>
      </c>
      <c r="L81" s="68">
        <v>10.277083604088668</v>
      </c>
      <c r="M81" s="68">
        <v>10.277083604088668</v>
      </c>
      <c r="N81" s="68">
        <v>10.277083604088668</v>
      </c>
    </row>
    <row r="82" spans="1:14" x14ac:dyDescent="0.35">
      <c r="A82" t="s">
        <v>9</v>
      </c>
      <c r="B82" t="s">
        <v>72</v>
      </c>
      <c r="C82" s="1">
        <v>3</v>
      </c>
      <c r="D82" t="s">
        <v>87</v>
      </c>
      <c r="E82" t="s">
        <v>147</v>
      </c>
      <c r="F82" t="s">
        <v>26</v>
      </c>
      <c r="G82" t="s">
        <v>14</v>
      </c>
      <c r="H82" t="s">
        <v>182</v>
      </c>
      <c r="I82" s="68" cm="1">
        <f t="array" ref="I8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82" s="68">
        <v>0</v>
      </c>
      <c r="K82" s="68">
        <v>0</v>
      </c>
      <c r="L82" s="68">
        <v>0</v>
      </c>
      <c r="M82" s="68">
        <v>0</v>
      </c>
      <c r="N82" s="68">
        <v>0</v>
      </c>
    </row>
    <row r="83" spans="1:14" x14ac:dyDescent="0.35">
      <c r="A83" t="s">
        <v>9</v>
      </c>
      <c r="B83" t="s">
        <v>72</v>
      </c>
      <c r="C83" s="1">
        <v>3</v>
      </c>
      <c r="D83" t="s">
        <v>87</v>
      </c>
      <c r="E83" t="s">
        <v>155</v>
      </c>
      <c r="F83" t="s">
        <v>135</v>
      </c>
      <c r="G83" t="s">
        <v>166</v>
      </c>
      <c r="H83" t="s">
        <v>162</v>
      </c>
      <c r="I83" s="68" cm="1">
        <f t="array" ref="I8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83" s="68">
        <v>0</v>
      </c>
      <c r="K83" s="68">
        <v>0</v>
      </c>
      <c r="L83" s="68">
        <v>0</v>
      </c>
      <c r="M83" s="68">
        <v>0</v>
      </c>
      <c r="N83" s="68">
        <v>0</v>
      </c>
    </row>
    <row r="84" spans="1:14" x14ac:dyDescent="0.35">
      <c r="A84" t="s">
        <v>9</v>
      </c>
      <c r="B84" t="s">
        <v>72</v>
      </c>
      <c r="C84" s="1">
        <v>3</v>
      </c>
      <c r="D84" t="s">
        <v>87</v>
      </c>
      <c r="E84" t="s">
        <v>155</v>
      </c>
      <c r="F84" t="s">
        <v>135</v>
      </c>
      <c r="G84" t="s">
        <v>166</v>
      </c>
      <c r="H84" t="s">
        <v>181</v>
      </c>
      <c r="I84" s="68" cm="1">
        <f t="array" ref="I8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84" s="68">
        <v>0</v>
      </c>
      <c r="K84" s="68">
        <v>0</v>
      </c>
      <c r="L84" s="68">
        <v>0</v>
      </c>
      <c r="M84" s="68">
        <v>0</v>
      </c>
      <c r="N84" s="68">
        <v>0</v>
      </c>
    </row>
    <row r="85" spans="1:14" x14ac:dyDescent="0.35">
      <c r="A85" t="s">
        <v>9</v>
      </c>
      <c r="B85" t="s">
        <v>72</v>
      </c>
      <c r="C85" s="1">
        <v>3</v>
      </c>
      <c r="D85" t="s">
        <v>87</v>
      </c>
      <c r="E85" t="s">
        <v>155</v>
      </c>
      <c r="F85" t="s">
        <v>135</v>
      </c>
      <c r="G85" t="s">
        <v>166</v>
      </c>
      <c r="H85" t="s">
        <v>182</v>
      </c>
      <c r="I85" s="68" cm="1">
        <f t="array" ref="I8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260.19673809009674</v>
      </c>
      <c r="J85" s="68">
        <v>260.19673809009674</v>
      </c>
      <c r="K85" s="68">
        <v>260.19673809009674</v>
      </c>
      <c r="L85" s="68">
        <v>260.19673809009674</v>
      </c>
      <c r="M85" s="68">
        <v>260.19673809009674</v>
      </c>
      <c r="N85" s="68">
        <v>260.19673809009674</v>
      </c>
    </row>
    <row r="86" spans="1:14" x14ac:dyDescent="0.35">
      <c r="A86" t="s">
        <v>9</v>
      </c>
      <c r="B86" t="s">
        <v>10</v>
      </c>
      <c r="C86" s="1">
        <v>4</v>
      </c>
      <c r="D86" t="s">
        <v>87</v>
      </c>
      <c r="E86" t="s">
        <v>145</v>
      </c>
      <c r="F86" t="s">
        <v>19</v>
      </c>
      <c r="G86" t="s">
        <v>172</v>
      </c>
      <c r="H86" t="s">
        <v>162</v>
      </c>
      <c r="I86" s="68" cm="1">
        <f t="array" ref="I8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35.52064248465522</v>
      </c>
      <c r="J86" s="68">
        <v>35.52064248465522</v>
      </c>
      <c r="K86" s="68">
        <v>35.52064248465522</v>
      </c>
      <c r="L86" s="68">
        <v>35.52064248465522</v>
      </c>
      <c r="M86" s="68">
        <v>35.52064248465522</v>
      </c>
      <c r="N86" s="68">
        <v>35.52064248465522</v>
      </c>
    </row>
    <row r="87" spans="1:14" x14ac:dyDescent="0.35">
      <c r="A87" t="s">
        <v>9</v>
      </c>
      <c r="B87" t="s">
        <v>10</v>
      </c>
      <c r="C87" s="1">
        <v>4</v>
      </c>
      <c r="D87" t="s">
        <v>87</v>
      </c>
      <c r="E87" t="s">
        <v>145</v>
      </c>
      <c r="F87" t="s">
        <v>19</v>
      </c>
      <c r="G87" t="s">
        <v>172</v>
      </c>
      <c r="H87" t="s">
        <v>181</v>
      </c>
      <c r="I87" s="68" cm="1">
        <f t="array" ref="I8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87" s="68">
        <v>0</v>
      </c>
      <c r="K87" s="68">
        <v>0</v>
      </c>
      <c r="L87" s="68">
        <v>0</v>
      </c>
      <c r="M87" s="68">
        <v>0</v>
      </c>
      <c r="N87" s="68">
        <v>0</v>
      </c>
    </row>
    <row r="88" spans="1:14" x14ac:dyDescent="0.35">
      <c r="A88" t="s">
        <v>9</v>
      </c>
      <c r="B88" t="s">
        <v>10</v>
      </c>
      <c r="C88" s="1">
        <v>4</v>
      </c>
      <c r="D88" t="s">
        <v>87</v>
      </c>
      <c r="E88" t="s">
        <v>145</v>
      </c>
      <c r="F88" t="s">
        <v>19</v>
      </c>
      <c r="G88" t="s">
        <v>172</v>
      </c>
      <c r="H88" t="s">
        <v>182</v>
      </c>
      <c r="I88" s="68" cm="1">
        <f t="array" ref="I8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8.1415428540838484</v>
      </c>
      <c r="J88" s="68">
        <v>8.1415428540838484</v>
      </c>
      <c r="K88" s="68">
        <v>8.1415428540838484</v>
      </c>
      <c r="L88" s="68">
        <v>8.1415428540838484</v>
      </c>
      <c r="M88" s="68">
        <v>8.1415428540838484</v>
      </c>
      <c r="N88" s="68">
        <v>8.1415428540838484</v>
      </c>
    </row>
    <row r="89" spans="1:14" x14ac:dyDescent="0.35">
      <c r="A89" t="s">
        <v>9</v>
      </c>
      <c r="B89" t="s">
        <v>10</v>
      </c>
      <c r="C89" s="1">
        <v>4</v>
      </c>
      <c r="D89" t="s">
        <v>87</v>
      </c>
      <c r="E89" t="s">
        <v>146</v>
      </c>
      <c r="F89" t="s">
        <v>21</v>
      </c>
      <c r="G89" t="s">
        <v>21</v>
      </c>
      <c r="H89" t="s">
        <v>162</v>
      </c>
      <c r="I89" s="68" cm="1">
        <f t="array" ref="I8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21.182859953122978</v>
      </c>
      <c r="J89" s="68">
        <v>21.182859953122978</v>
      </c>
      <c r="K89" s="68">
        <v>21.182859953122978</v>
      </c>
      <c r="L89" s="68">
        <v>21.182859953122978</v>
      </c>
      <c r="M89" s="68">
        <v>21.182859953122978</v>
      </c>
      <c r="N89" s="68">
        <v>21.182859953122978</v>
      </c>
    </row>
    <row r="90" spans="1:14" x14ac:dyDescent="0.35">
      <c r="A90" t="s">
        <v>9</v>
      </c>
      <c r="B90" t="s">
        <v>10</v>
      </c>
      <c r="C90" s="1">
        <v>4</v>
      </c>
      <c r="D90" t="s">
        <v>87</v>
      </c>
      <c r="E90" t="s">
        <v>146</v>
      </c>
      <c r="F90" t="s">
        <v>21</v>
      </c>
      <c r="G90" t="s">
        <v>21</v>
      </c>
      <c r="H90" t="s">
        <v>181</v>
      </c>
      <c r="I90" s="68" cm="1">
        <f t="array" ref="I9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90" s="68">
        <v>0</v>
      </c>
      <c r="K90" s="68">
        <v>0</v>
      </c>
      <c r="L90" s="68">
        <v>0</v>
      </c>
      <c r="M90" s="68">
        <v>0</v>
      </c>
      <c r="N90" s="68">
        <v>0</v>
      </c>
    </row>
    <row r="91" spans="1:14" x14ac:dyDescent="0.35">
      <c r="A91" t="s">
        <v>9</v>
      </c>
      <c r="B91" t="s">
        <v>10</v>
      </c>
      <c r="C91" s="1">
        <v>4</v>
      </c>
      <c r="D91" t="s">
        <v>87</v>
      </c>
      <c r="E91" t="s">
        <v>146</v>
      </c>
      <c r="F91" t="s">
        <v>21</v>
      </c>
      <c r="G91" t="s">
        <v>21</v>
      </c>
      <c r="H91" t="s">
        <v>182</v>
      </c>
      <c r="I91" s="68" cm="1">
        <f t="array" ref="I9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5.4664646313354952</v>
      </c>
      <c r="J91" s="68">
        <v>5.4664646313354952</v>
      </c>
      <c r="K91" s="68">
        <v>5.4664646313354952</v>
      </c>
      <c r="L91" s="68">
        <v>5.4664646313354952</v>
      </c>
      <c r="M91" s="68">
        <v>5.4664646313354952</v>
      </c>
      <c r="N91" s="68">
        <v>5.4664646313354952</v>
      </c>
    </row>
    <row r="92" spans="1:14" x14ac:dyDescent="0.35">
      <c r="A92" t="s">
        <v>9</v>
      </c>
      <c r="B92" t="s">
        <v>10</v>
      </c>
      <c r="C92" s="1">
        <v>4</v>
      </c>
      <c r="D92" t="s">
        <v>87</v>
      </c>
      <c r="E92" t="s">
        <v>146</v>
      </c>
      <c r="F92" t="s">
        <v>22</v>
      </c>
      <c r="G92" t="s">
        <v>22</v>
      </c>
      <c r="H92" t="s">
        <v>162</v>
      </c>
      <c r="I92" s="68" cm="1">
        <f t="array" ref="I9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20.198803737109426</v>
      </c>
      <c r="J92" s="68">
        <v>20.198803737109426</v>
      </c>
      <c r="K92" s="68">
        <v>20.198803737109426</v>
      </c>
      <c r="L92" s="68">
        <v>20.198803737109426</v>
      </c>
      <c r="M92" s="68">
        <v>20.198803737109426</v>
      </c>
      <c r="N92" s="68">
        <v>20.198803737109426</v>
      </c>
    </row>
    <row r="93" spans="1:14" x14ac:dyDescent="0.35">
      <c r="A93" t="s">
        <v>9</v>
      </c>
      <c r="B93" t="s">
        <v>10</v>
      </c>
      <c r="C93" s="1">
        <v>4</v>
      </c>
      <c r="D93" t="s">
        <v>87</v>
      </c>
      <c r="E93" t="s">
        <v>146</v>
      </c>
      <c r="F93" t="s">
        <v>22</v>
      </c>
      <c r="G93" t="s">
        <v>22</v>
      </c>
      <c r="H93" t="s">
        <v>181</v>
      </c>
      <c r="I93" s="68" cm="1">
        <f t="array" ref="I9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93" s="68">
        <v>0</v>
      </c>
      <c r="K93" s="68">
        <v>0</v>
      </c>
      <c r="L93" s="68">
        <v>0</v>
      </c>
      <c r="M93" s="68">
        <v>0</v>
      </c>
      <c r="N93" s="68">
        <v>0</v>
      </c>
    </row>
    <row r="94" spans="1:14" x14ac:dyDescent="0.35">
      <c r="A94" t="s">
        <v>9</v>
      </c>
      <c r="B94" t="s">
        <v>10</v>
      </c>
      <c r="C94" s="1">
        <v>4</v>
      </c>
      <c r="D94" t="s">
        <v>87</v>
      </c>
      <c r="E94" t="s">
        <v>146</v>
      </c>
      <c r="F94" t="s">
        <v>22</v>
      </c>
      <c r="G94" t="s">
        <v>22</v>
      </c>
      <c r="H94" t="s">
        <v>182</v>
      </c>
      <c r="I94" s="68" cm="1">
        <f t="array" ref="I9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4.7962993569915318</v>
      </c>
      <c r="J94" s="68">
        <v>4.7962993569915318</v>
      </c>
      <c r="K94" s="68">
        <v>4.7962993569915318</v>
      </c>
      <c r="L94" s="68">
        <v>4.7962993569915318</v>
      </c>
      <c r="M94" s="68">
        <v>4.7962993569915318</v>
      </c>
      <c r="N94" s="68">
        <v>4.7962993569915318</v>
      </c>
    </row>
    <row r="95" spans="1:14" x14ac:dyDescent="0.35">
      <c r="A95" t="s">
        <v>9</v>
      </c>
      <c r="B95" t="s">
        <v>10</v>
      </c>
      <c r="C95" s="1">
        <v>4</v>
      </c>
      <c r="D95" t="s">
        <v>87</v>
      </c>
      <c r="E95" t="s">
        <v>146</v>
      </c>
      <c r="F95" t="s">
        <v>23</v>
      </c>
      <c r="G95" t="s">
        <v>23</v>
      </c>
      <c r="H95" t="s">
        <v>162</v>
      </c>
      <c r="I95" s="68" cm="1">
        <f t="array" ref="I9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17.175095008174353</v>
      </c>
      <c r="J95" s="68">
        <v>17.175095008174353</v>
      </c>
      <c r="K95" s="68">
        <v>17.175095008174353</v>
      </c>
      <c r="L95" s="68">
        <v>17.175095008174353</v>
      </c>
      <c r="M95" s="68">
        <v>17.175095008174353</v>
      </c>
      <c r="N95" s="68">
        <v>17.175095008174353</v>
      </c>
    </row>
    <row r="96" spans="1:14" x14ac:dyDescent="0.35">
      <c r="A96" t="s">
        <v>9</v>
      </c>
      <c r="B96" t="s">
        <v>10</v>
      </c>
      <c r="C96" s="1">
        <v>4</v>
      </c>
      <c r="D96" t="s">
        <v>87</v>
      </c>
      <c r="E96" t="s">
        <v>146</v>
      </c>
      <c r="F96" t="s">
        <v>23</v>
      </c>
      <c r="G96" t="s">
        <v>23</v>
      </c>
      <c r="H96" t="s">
        <v>181</v>
      </c>
      <c r="I96" s="68" cm="1">
        <f t="array" ref="I9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96" s="68">
        <v>0</v>
      </c>
      <c r="K96" s="68">
        <v>0</v>
      </c>
      <c r="L96" s="68">
        <v>0</v>
      </c>
      <c r="M96" s="68">
        <v>0</v>
      </c>
      <c r="N96" s="68">
        <v>0</v>
      </c>
    </row>
    <row r="97" spans="1:14" x14ac:dyDescent="0.35">
      <c r="A97" t="s">
        <v>9</v>
      </c>
      <c r="B97" t="s">
        <v>10</v>
      </c>
      <c r="C97" s="1">
        <v>4</v>
      </c>
      <c r="D97" t="s">
        <v>87</v>
      </c>
      <c r="E97" t="s">
        <v>146</v>
      </c>
      <c r="F97" t="s">
        <v>23</v>
      </c>
      <c r="G97" t="s">
        <v>23</v>
      </c>
      <c r="H97" t="s">
        <v>182</v>
      </c>
      <c r="I97" s="68" cm="1">
        <f t="array" ref="I9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4.2518658861985186</v>
      </c>
      <c r="J97" s="68">
        <v>4.2518658861985186</v>
      </c>
      <c r="K97" s="68">
        <v>4.2518658861985186</v>
      </c>
      <c r="L97" s="68">
        <v>4.2518658861985186</v>
      </c>
      <c r="M97" s="68">
        <v>4.2518658861985186</v>
      </c>
      <c r="N97" s="68">
        <v>4.2518658861985186</v>
      </c>
    </row>
    <row r="98" spans="1:14" x14ac:dyDescent="0.35">
      <c r="A98" t="s">
        <v>9</v>
      </c>
      <c r="B98" t="s">
        <v>10</v>
      </c>
      <c r="C98" s="1">
        <v>4</v>
      </c>
      <c r="D98" t="s">
        <v>87</v>
      </c>
      <c r="E98" t="s">
        <v>154</v>
      </c>
      <c r="F98" t="s">
        <v>30</v>
      </c>
      <c r="G98" t="s">
        <v>30</v>
      </c>
      <c r="H98" t="s">
        <v>162</v>
      </c>
      <c r="I98" s="68" cm="1">
        <f t="array" ref="I9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98" s="68">
        <v>0</v>
      </c>
      <c r="K98" s="68">
        <v>0</v>
      </c>
      <c r="L98" s="68">
        <v>0</v>
      </c>
      <c r="M98" s="68">
        <v>0</v>
      </c>
      <c r="N98" s="68">
        <v>0</v>
      </c>
    </row>
    <row r="99" spans="1:14" x14ac:dyDescent="0.35">
      <c r="A99" t="s">
        <v>9</v>
      </c>
      <c r="B99" t="s">
        <v>10</v>
      </c>
      <c r="C99" s="1">
        <v>4</v>
      </c>
      <c r="D99" t="s">
        <v>87</v>
      </c>
      <c r="E99" t="s">
        <v>154</v>
      </c>
      <c r="F99" t="s">
        <v>30</v>
      </c>
      <c r="G99" t="s">
        <v>30</v>
      </c>
      <c r="H99" t="s">
        <v>181</v>
      </c>
      <c r="I99" s="68" cm="1">
        <f t="array" ref="I9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99" s="68">
        <v>0</v>
      </c>
      <c r="K99" s="68">
        <v>0</v>
      </c>
      <c r="L99" s="68">
        <v>0</v>
      </c>
      <c r="M99" s="68">
        <v>0</v>
      </c>
      <c r="N99" s="68">
        <v>0</v>
      </c>
    </row>
    <row r="100" spans="1:14" x14ac:dyDescent="0.35">
      <c r="A100" t="s">
        <v>9</v>
      </c>
      <c r="B100" t="s">
        <v>10</v>
      </c>
      <c r="C100" s="1">
        <v>4</v>
      </c>
      <c r="D100" t="s">
        <v>87</v>
      </c>
      <c r="E100" t="s">
        <v>154</v>
      </c>
      <c r="F100" t="s">
        <v>30</v>
      </c>
      <c r="G100" t="s">
        <v>30</v>
      </c>
      <c r="H100" t="s">
        <v>182</v>
      </c>
      <c r="I100" s="68" cm="1">
        <f t="array" ref="I10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10.481920685097942</v>
      </c>
      <c r="J100" s="68">
        <v>10.481920685097942</v>
      </c>
      <c r="K100" s="68">
        <v>10.481920685097942</v>
      </c>
      <c r="L100" s="68">
        <v>10.481920685097942</v>
      </c>
      <c r="M100" s="68">
        <v>10.481920685097942</v>
      </c>
      <c r="N100" s="68">
        <v>10.481920685097942</v>
      </c>
    </row>
    <row r="101" spans="1:14" x14ac:dyDescent="0.35">
      <c r="A101" t="s">
        <v>9</v>
      </c>
      <c r="B101" t="s">
        <v>10</v>
      </c>
      <c r="C101" s="1">
        <v>4</v>
      </c>
      <c r="D101" t="s">
        <v>87</v>
      </c>
      <c r="E101" t="s">
        <v>147</v>
      </c>
      <c r="F101" t="s">
        <v>14</v>
      </c>
      <c r="G101" t="s">
        <v>14</v>
      </c>
      <c r="H101" t="s">
        <v>162</v>
      </c>
      <c r="I101" s="68" cm="1">
        <f t="array" ref="I10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01" s="68">
        <v>0</v>
      </c>
      <c r="K101" s="68">
        <v>0</v>
      </c>
      <c r="L101" s="68">
        <v>0</v>
      </c>
      <c r="M101" s="68">
        <v>0</v>
      </c>
      <c r="N101" s="68">
        <v>0</v>
      </c>
    </row>
    <row r="102" spans="1:14" x14ac:dyDescent="0.35">
      <c r="A102" t="s">
        <v>9</v>
      </c>
      <c r="B102" t="s">
        <v>10</v>
      </c>
      <c r="C102" s="1">
        <v>4</v>
      </c>
      <c r="D102" t="s">
        <v>87</v>
      </c>
      <c r="E102" t="s">
        <v>147</v>
      </c>
      <c r="F102" t="s">
        <v>14</v>
      </c>
      <c r="G102" t="s">
        <v>14</v>
      </c>
      <c r="H102" t="s">
        <v>181</v>
      </c>
      <c r="I102" s="68" cm="1">
        <f t="array" ref="I10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02" s="68">
        <v>0</v>
      </c>
      <c r="K102" s="68">
        <v>0</v>
      </c>
      <c r="L102" s="68">
        <v>0</v>
      </c>
      <c r="M102" s="68">
        <v>0</v>
      </c>
      <c r="N102" s="68">
        <v>0</v>
      </c>
    </row>
    <row r="103" spans="1:14" x14ac:dyDescent="0.35">
      <c r="A103" t="s">
        <v>9</v>
      </c>
      <c r="B103" t="s">
        <v>10</v>
      </c>
      <c r="C103" s="1">
        <v>4</v>
      </c>
      <c r="D103" t="s">
        <v>87</v>
      </c>
      <c r="E103" t="s">
        <v>147</v>
      </c>
      <c r="F103" t="s">
        <v>14</v>
      </c>
      <c r="G103" t="s">
        <v>14</v>
      </c>
      <c r="H103" t="s">
        <v>182</v>
      </c>
      <c r="I103" s="68" cm="1">
        <f t="array" ref="I10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436.62317330082186</v>
      </c>
      <c r="J103" s="68">
        <v>436.62317330082186</v>
      </c>
      <c r="K103" s="68">
        <v>436.62317330082186</v>
      </c>
      <c r="L103" s="68">
        <v>436.62317330082186</v>
      </c>
      <c r="M103" s="68">
        <v>436.62317330082186</v>
      </c>
      <c r="N103" s="68">
        <v>436.62317330082186</v>
      </c>
    </row>
    <row r="104" spans="1:14" x14ac:dyDescent="0.35">
      <c r="A104" t="s">
        <v>9</v>
      </c>
      <c r="B104" t="s">
        <v>10</v>
      </c>
      <c r="C104" s="1">
        <v>4</v>
      </c>
      <c r="D104" t="s">
        <v>87</v>
      </c>
      <c r="E104" t="s">
        <v>156</v>
      </c>
      <c r="F104" t="s">
        <v>25</v>
      </c>
      <c r="G104" t="s">
        <v>173</v>
      </c>
      <c r="H104" t="s">
        <v>162</v>
      </c>
      <c r="I104" s="68" cm="1">
        <f t="array" ref="I10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36.735619739684338</v>
      </c>
      <c r="J104" s="68">
        <v>36.735619739684338</v>
      </c>
      <c r="K104" s="68">
        <v>36.735619739684338</v>
      </c>
      <c r="L104" s="68">
        <v>36.735619739684338</v>
      </c>
      <c r="M104" s="68">
        <v>36.735619739684338</v>
      </c>
      <c r="N104" s="68">
        <v>36.735619739684338</v>
      </c>
    </row>
    <row r="105" spans="1:14" x14ac:dyDescent="0.35">
      <c r="A105" t="s">
        <v>9</v>
      </c>
      <c r="B105" t="s">
        <v>10</v>
      </c>
      <c r="C105" s="1">
        <v>4</v>
      </c>
      <c r="D105" t="s">
        <v>87</v>
      </c>
      <c r="E105" t="s">
        <v>156</v>
      </c>
      <c r="F105" t="s">
        <v>25</v>
      </c>
      <c r="G105" t="s">
        <v>173</v>
      </c>
      <c r="H105" t="s">
        <v>181</v>
      </c>
      <c r="I105" s="68" cm="1">
        <f t="array" ref="I10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05" s="68">
        <v>0</v>
      </c>
      <c r="K105" s="68">
        <v>0</v>
      </c>
      <c r="L105" s="68">
        <v>0</v>
      </c>
      <c r="M105" s="68">
        <v>0</v>
      </c>
      <c r="N105" s="68">
        <v>0</v>
      </c>
    </row>
    <row r="106" spans="1:14" x14ac:dyDescent="0.35">
      <c r="A106" t="s">
        <v>9</v>
      </c>
      <c r="B106" t="s">
        <v>10</v>
      </c>
      <c r="C106" s="1">
        <v>4</v>
      </c>
      <c r="D106" t="s">
        <v>87</v>
      </c>
      <c r="E106" t="s">
        <v>156</v>
      </c>
      <c r="F106" t="s">
        <v>25</v>
      </c>
      <c r="G106" t="s">
        <v>173</v>
      </c>
      <c r="H106" t="s">
        <v>182</v>
      </c>
      <c r="I106" s="68" cm="1">
        <f t="array" ref="I10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11.843660340443538</v>
      </c>
      <c r="J106" s="68">
        <v>11.843660340443538</v>
      </c>
      <c r="K106" s="68">
        <v>11.843660340443538</v>
      </c>
      <c r="L106" s="68">
        <v>11.843660340443538</v>
      </c>
      <c r="M106" s="68">
        <v>11.843660340443538</v>
      </c>
      <c r="N106" s="68">
        <v>11.843660340443538</v>
      </c>
    </row>
    <row r="107" spans="1:14" x14ac:dyDescent="0.35">
      <c r="A107" t="s">
        <v>9</v>
      </c>
      <c r="B107" t="s">
        <v>32</v>
      </c>
      <c r="C107" s="1">
        <v>5</v>
      </c>
      <c r="D107" t="s">
        <v>87</v>
      </c>
      <c r="E107" t="s">
        <v>159</v>
      </c>
      <c r="F107" t="s">
        <v>35</v>
      </c>
      <c r="G107" t="s">
        <v>180</v>
      </c>
      <c r="H107" t="s">
        <v>162</v>
      </c>
      <c r="I107" s="68" cm="1">
        <f t="array" ref="I10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105328.76376845385</v>
      </c>
      <c r="J107" s="68">
        <v>105328.76376845385</v>
      </c>
      <c r="K107" s="68">
        <v>105328.76376845385</v>
      </c>
      <c r="L107" s="68">
        <v>105328.76376845385</v>
      </c>
      <c r="M107" s="68">
        <v>105328.76376845385</v>
      </c>
      <c r="N107" s="68">
        <v>105328.76376845385</v>
      </c>
    </row>
    <row r="108" spans="1:14" x14ac:dyDescent="0.35">
      <c r="A108" t="s">
        <v>9</v>
      </c>
      <c r="B108" t="s">
        <v>32</v>
      </c>
      <c r="C108" s="1">
        <v>5</v>
      </c>
      <c r="D108" t="s">
        <v>87</v>
      </c>
      <c r="E108" t="s">
        <v>159</v>
      </c>
      <c r="F108" t="s">
        <v>35</v>
      </c>
      <c r="G108" t="s">
        <v>180</v>
      </c>
      <c r="H108" t="s">
        <v>181</v>
      </c>
      <c r="I108" s="68" cm="1">
        <f t="array" ref="I10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08" s="68">
        <v>0</v>
      </c>
      <c r="K108" s="68">
        <v>0</v>
      </c>
      <c r="L108" s="68">
        <v>0</v>
      </c>
      <c r="M108" s="68">
        <v>0</v>
      </c>
      <c r="N108" s="68">
        <v>0</v>
      </c>
    </row>
    <row r="109" spans="1:14" x14ac:dyDescent="0.35">
      <c r="A109" t="s">
        <v>9</v>
      </c>
      <c r="B109" t="s">
        <v>32</v>
      </c>
      <c r="C109" s="1">
        <v>5</v>
      </c>
      <c r="D109" t="s">
        <v>87</v>
      </c>
      <c r="E109" t="s">
        <v>159</v>
      </c>
      <c r="F109" t="s">
        <v>35</v>
      </c>
      <c r="G109" t="s">
        <v>180</v>
      </c>
      <c r="H109" t="s">
        <v>182</v>
      </c>
      <c r="I109" s="68" cm="1">
        <f t="array" ref="I10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5321.3080896024821</v>
      </c>
      <c r="J109" s="68">
        <v>5321.3080896024821</v>
      </c>
      <c r="K109" s="68">
        <v>5321.3080896024821</v>
      </c>
      <c r="L109" s="68">
        <v>5321.3080896024821</v>
      </c>
      <c r="M109" s="68">
        <v>5321.3080896024821</v>
      </c>
      <c r="N109" s="68">
        <v>5321.3080896024821</v>
      </c>
    </row>
    <row r="110" spans="1:14" x14ac:dyDescent="0.35">
      <c r="A110" t="s">
        <v>9</v>
      </c>
      <c r="B110" t="s">
        <v>32</v>
      </c>
      <c r="C110" s="1">
        <v>5</v>
      </c>
      <c r="D110" t="s">
        <v>87</v>
      </c>
      <c r="E110" t="s">
        <v>157</v>
      </c>
      <c r="F110" t="s">
        <v>38</v>
      </c>
      <c r="G110" t="s">
        <v>37</v>
      </c>
      <c r="H110" t="s">
        <v>162</v>
      </c>
      <c r="I110" s="68" cm="1">
        <f t="array" ref="I11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10" s="68">
        <v>0</v>
      </c>
      <c r="K110" s="68">
        <v>0</v>
      </c>
      <c r="L110" s="68">
        <v>0</v>
      </c>
      <c r="M110" s="68">
        <v>0</v>
      </c>
      <c r="N110" s="68">
        <v>0</v>
      </c>
    </row>
    <row r="111" spans="1:14" x14ac:dyDescent="0.35">
      <c r="A111" t="s">
        <v>9</v>
      </c>
      <c r="B111" t="s">
        <v>32</v>
      </c>
      <c r="C111" s="1">
        <v>5</v>
      </c>
      <c r="D111" t="s">
        <v>87</v>
      </c>
      <c r="E111" t="s">
        <v>157</v>
      </c>
      <c r="F111" t="s">
        <v>38</v>
      </c>
      <c r="G111" t="s">
        <v>37</v>
      </c>
      <c r="H111" t="s">
        <v>181</v>
      </c>
      <c r="I111" s="68" cm="1">
        <f t="array" ref="I11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11" s="68">
        <v>0</v>
      </c>
      <c r="K111" s="68">
        <v>0</v>
      </c>
      <c r="L111" s="68">
        <v>0</v>
      </c>
      <c r="M111" s="68">
        <v>0</v>
      </c>
      <c r="N111" s="68">
        <v>0</v>
      </c>
    </row>
    <row r="112" spans="1:14" x14ac:dyDescent="0.35">
      <c r="A112" t="s">
        <v>9</v>
      </c>
      <c r="B112" t="s">
        <v>32</v>
      </c>
      <c r="C112" s="1">
        <v>5</v>
      </c>
      <c r="D112" t="s">
        <v>87</v>
      </c>
      <c r="E112" t="s">
        <v>157</v>
      </c>
      <c r="F112" t="s">
        <v>38</v>
      </c>
      <c r="G112" t="s">
        <v>37</v>
      </c>
      <c r="H112" t="s">
        <v>182</v>
      </c>
      <c r="I112" s="68" cm="1">
        <f t="array" ref="I11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2273.5667250658375</v>
      </c>
      <c r="J112" s="68">
        <v>2273.5667250658375</v>
      </c>
      <c r="K112" s="68">
        <v>2273.5667250658375</v>
      </c>
      <c r="L112" s="68">
        <v>2273.5667250658375</v>
      </c>
      <c r="M112" s="68">
        <v>2273.5667250658375</v>
      </c>
      <c r="N112" s="68">
        <v>2273.5667250658375</v>
      </c>
    </row>
    <row r="113" spans="1:14" x14ac:dyDescent="0.35">
      <c r="A113" t="s">
        <v>9</v>
      </c>
      <c r="B113" t="s">
        <v>32</v>
      </c>
      <c r="C113" s="1">
        <v>5</v>
      </c>
      <c r="D113" t="s">
        <v>87</v>
      </c>
      <c r="E113" t="s">
        <v>158</v>
      </c>
      <c r="F113" t="s">
        <v>40</v>
      </c>
      <c r="G113" t="s">
        <v>167</v>
      </c>
      <c r="H113" t="s">
        <v>162</v>
      </c>
      <c r="I113" s="68" cm="1">
        <f t="array" ref="I11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58087.767488220881</v>
      </c>
      <c r="J113" s="68">
        <v>58087.767488220881</v>
      </c>
      <c r="K113" s="68">
        <v>58087.767488220881</v>
      </c>
      <c r="L113" s="68">
        <v>58087.767488220881</v>
      </c>
      <c r="M113" s="68">
        <v>58087.767488220881</v>
      </c>
      <c r="N113" s="68">
        <v>58087.767488220881</v>
      </c>
    </row>
    <row r="114" spans="1:14" x14ac:dyDescent="0.35">
      <c r="A114" t="s">
        <v>9</v>
      </c>
      <c r="B114" t="s">
        <v>32</v>
      </c>
      <c r="C114" s="1">
        <v>5</v>
      </c>
      <c r="D114" t="s">
        <v>87</v>
      </c>
      <c r="E114" t="s">
        <v>158</v>
      </c>
      <c r="F114" t="s">
        <v>40</v>
      </c>
      <c r="G114" t="s">
        <v>167</v>
      </c>
      <c r="H114" t="s">
        <v>181</v>
      </c>
      <c r="I114" s="68" cm="1">
        <f t="array" ref="I11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14" s="68">
        <v>0</v>
      </c>
      <c r="K114" s="68">
        <v>0</v>
      </c>
      <c r="L114" s="68">
        <v>0</v>
      </c>
      <c r="M114" s="68">
        <v>0</v>
      </c>
      <c r="N114" s="68">
        <v>0</v>
      </c>
    </row>
    <row r="115" spans="1:14" x14ac:dyDescent="0.35">
      <c r="A115" t="s">
        <v>9</v>
      </c>
      <c r="B115" t="s">
        <v>32</v>
      </c>
      <c r="C115" s="1">
        <v>5</v>
      </c>
      <c r="D115" t="s">
        <v>87</v>
      </c>
      <c r="E115" t="s">
        <v>158</v>
      </c>
      <c r="F115" t="s">
        <v>40</v>
      </c>
      <c r="G115" t="s">
        <v>167</v>
      </c>
      <c r="H115" t="s">
        <v>182</v>
      </c>
      <c r="I115" s="68" cm="1">
        <f t="array" ref="I11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10852.753278778762</v>
      </c>
      <c r="J115" s="68">
        <v>10852.753278778762</v>
      </c>
      <c r="K115" s="68">
        <v>10852.753278778762</v>
      </c>
      <c r="L115" s="68">
        <v>10852.753278778762</v>
      </c>
      <c r="M115" s="68">
        <v>10852.753278778762</v>
      </c>
      <c r="N115" s="68">
        <v>10852.753278778762</v>
      </c>
    </row>
    <row r="116" spans="1:14" x14ac:dyDescent="0.35">
      <c r="A116" t="s">
        <v>9</v>
      </c>
      <c r="B116" t="s">
        <v>32</v>
      </c>
      <c r="C116" s="1">
        <v>5</v>
      </c>
      <c r="D116" t="s">
        <v>87</v>
      </c>
      <c r="E116" t="s">
        <v>160</v>
      </c>
      <c r="F116" t="s">
        <v>41</v>
      </c>
      <c r="G116" t="s">
        <v>179</v>
      </c>
      <c r="H116" t="s">
        <v>162</v>
      </c>
      <c r="I116" s="68" cm="1">
        <f t="array" ref="I11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1192.23616113719</v>
      </c>
      <c r="J116" s="68">
        <v>1192.23616113719</v>
      </c>
      <c r="K116" s="68">
        <v>1192.23616113719</v>
      </c>
      <c r="L116" s="68">
        <v>1192.23616113719</v>
      </c>
      <c r="M116" s="68">
        <v>1192.23616113719</v>
      </c>
      <c r="N116" s="68">
        <v>1192.23616113719</v>
      </c>
    </row>
    <row r="117" spans="1:14" x14ac:dyDescent="0.35">
      <c r="A117" t="s">
        <v>9</v>
      </c>
      <c r="B117" t="s">
        <v>32</v>
      </c>
      <c r="C117" s="1">
        <v>5</v>
      </c>
      <c r="D117" t="s">
        <v>87</v>
      </c>
      <c r="E117" t="s">
        <v>160</v>
      </c>
      <c r="F117" t="s">
        <v>41</v>
      </c>
      <c r="G117" t="s">
        <v>179</v>
      </c>
      <c r="H117" t="s">
        <v>181</v>
      </c>
      <c r="I117" s="68" cm="1">
        <f t="array" ref="I11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17" s="68">
        <v>0</v>
      </c>
      <c r="K117" s="68">
        <v>0</v>
      </c>
      <c r="L117" s="68">
        <v>0</v>
      </c>
      <c r="M117" s="68">
        <v>0</v>
      </c>
      <c r="N117" s="68">
        <v>0</v>
      </c>
    </row>
    <row r="118" spans="1:14" x14ac:dyDescent="0.35">
      <c r="A118" t="s">
        <v>9</v>
      </c>
      <c r="B118" t="s">
        <v>32</v>
      </c>
      <c r="C118" s="1">
        <v>5</v>
      </c>
      <c r="D118" t="s">
        <v>87</v>
      </c>
      <c r="E118" t="s">
        <v>160</v>
      </c>
      <c r="F118" t="s">
        <v>41</v>
      </c>
      <c r="G118" t="s">
        <v>179</v>
      </c>
      <c r="H118" t="s">
        <v>182</v>
      </c>
      <c r="I118" s="68" cm="1">
        <f t="array" ref="I11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302.07139874000086</v>
      </c>
      <c r="J118" s="68">
        <v>302.07139874000086</v>
      </c>
      <c r="K118" s="68">
        <v>302.07139874000086</v>
      </c>
      <c r="L118" s="68">
        <v>302.07139874000086</v>
      </c>
      <c r="M118" s="68">
        <v>302.07139874000086</v>
      </c>
      <c r="N118" s="68">
        <v>302.07139874000086</v>
      </c>
    </row>
    <row r="119" spans="1:14" x14ac:dyDescent="0.35">
      <c r="A119" t="s">
        <v>9</v>
      </c>
      <c r="B119" t="s">
        <v>32</v>
      </c>
      <c r="C119" s="1">
        <v>5</v>
      </c>
      <c r="D119" t="s">
        <v>87</v>
      </c>
      <c r="E119" t="s">
        <v>147</v>
      </c>
      <c r="F119" t="s">
        <v>14</v>
      </c>
      <c r="G119" t="s">
        <v>14</v>
      </c>
      <c r="H119" t="s">
        <v>162</v>
      </c>
      <c r="I119" s="68" cm="1">
        <f t="array" ref="I11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19" s="68">
        <v>0</v>
      </c>
      <c r="K119" s="68">
        <v>0</v>
      </c>
      <c r="L119" s="68">
        <v>0</v>
      </c>
      <c r="M119" s="68">
        <v>0</v>
      </c>
      <c r="N119" s="68">
        <v>0</v>
      </c>
    </row>
    <row r="120" spans="1:14" x14ac:dyDescent="0.35">
      <c r="A120" t="s">
        <v>9</v>
      </c>
      <c r="B120" t="s">
        <v>32</v>
      </c>
      <c r="C120" s="1">
        <v>5</v>
      </c>
      <c r="D120" t="s">
        <v>87</v>
      </c>
      <c r="E120" t="s">
        <v>147</v>
      </c>
      <c r="F120" t="s">
        <v>14</v>
      </c>
      <c r="G120" t="s">
        <v>14</v>
      </c>
      <c r="H120" t="s">
        <v>181</v>
      </c>
      <c r="I120" s="68" cm="1">
        <f t="array" ref="I12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20" s="68">
        <v>0</v>
      </c>
      <c r="K120" s="68">
        <v>0</v>
      </c>
      <c r="L120" s="68">
        <v>0</v>
      </c>
      <c r="M120" s="68">
        <v>0</v>
      </c>
      <c r="N120" s="68">
        <v>0</v>
      </c>
    </row>
    <row r="121" spans="1:14" x14ac:dyDescent="0.35">
      <c r="A121" t="s">
        <v>9</v>
      </c>
      <c r="B121" t="s">
        <v>32</v>
      </c>
      <c r="C121" s="1">
        <v>5</v>
      </c>
      <c r="D121" t="s">
        <v>87</v>
      </c>
      <c r="E121" t="s">
        <v>147</v>
      </c>
      <c r="F121" t="s">
        <v>14</v>
      </c>
      <c r="G121" t="s">
        <v>14</v>
      </c>
      <c r="H121" t="s">
        <v>182</v>
      </c>
      <c r="I121" s="68" cm="1">
        <f t="array" ref="I12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7885.9879727433154</v>
      </c>
      <c r="J121" s="68">
        <v>7885.9879727433154</v>
      </c>
      <c r="K121" s="68">
        <v>7885.9879727433154</v>
      </c>
      <c r="L121" s="68">
        <v>7885.9879727433154</v>
      </c>
      <c r="M121" s="68">
        <v>7885.9879727433154</v>
      </c>
      <c r="N121" s="68">
        <v>7885.9879727433154</v>
      </c>
    </row>
    <row r="122" spans="1:14" x14ac:dyDescent="0.35">
      <c r="A122" t="s">
        <v>9</v>
      </c>
      <c r="B122" t="s">
        <v>32</v>
      </c>
      <c r="C122" s="1">
        <v>5</v>
      </c>
      <c r="D122" t="s">
        <v>87</v>
      </c>
      <c r="E122" t="s">
        <v>160</v>
      </c>
      <c r="F122" t="s">
        <v>42</v>
      </c>
      <c r="G122" t="s">
        <v>178</v>
      </c>
      <c r="H122" t="s">
        <v>162</v>
      </c>
      <c r="I122" s="68" cm="1">
        <f t="array" ref="I12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22" s="68">
        <v>170040.25461013601</v>
      </c>
      <c r="K122" s="68">
        <v>0</v>
      </c>
      <c r="L122" s="68">
        <v>0</v>
      </c>
      <c r="M122" s="68">
        <v>0</v>
      </c>
      <c r="N122" s="68">
        <v>0</v>
      </c>
    </row>
    <row r="123" spans="1:14" x14ac:dyDescent="0.35">
      <c r="A123" t="s">
        <v>9</v>
      </c>
      <c r="B123" t="s">
        <v>32</v>
      </c>
      <c r="C123" s="1">
        <v>5</v>
      </c>
      <c r="D123" t="s">
        <v>87</v>
      </c>
      <c r="E123" t="s">
        <v>160</v>
      </c>
      <c r="F123" t="s">
        <v>42</v>
      </c>
      <c r="G123" t="s">
        <v>178</v>
      </c>
      <c r="H123" t="s">
        <v>181</v>
      </c>
      <c r="I123" s="68" cm="1">
        <f t="array" ref="I12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23" s="68">
        <v>0</v>
      </c>
      <c r="K123" s="68">
        <v>0</v>
      </c>
      <c r="L123" s="68">
        <v>0</v>
      </c>
      <c r="M123" s="68">
        <v>0</v>
      </c>
      <c r="N123" s="68">
        <v>0</v>
      </c>
    </row>
    <row r="124" spans="1:14" x14ac:dyDescent="0.35">
      <c r="A124" t="s">
        <v>9</v>
      </c>
      <c r="B124" t="s">
        <v>32</v>
      </c>
      <c r="C124" s="1">
        <v>5</v>
      </c>
      <c r="D124" t="s">
        <v>87</v>
      </c>
      <c r="E124" t="s">
        <v>160</v>
      </c>
      <c r="F124" t="s">
        <v>42</v>
      </c>
      <c r="G124" t="s">
        <v>178</v>
      </c>
      <c r="H124" t="s">
        <v>182</v>
      </c>
      <c r="I124" s="68" cm="1">
        <f t="array" ref="I12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24" s="68">
        <v>13625.316666781651</v>
      </c>
      <c r="K124" s="68">
        <v>0</v>
      </c>
      <c r="L124" s="68">
        <v>0</v>
      </c>
      <c r="M124" s="68">
        <v>0</v>
      </c>
      <c r="N124" s="68">
        <v>0</v>
      </c>
    </row>
    <row r="125" spans="1:14" x14ac:dyDescent="0.35">
      <c r="A125" t="s">
        <v>9</v>
      </c>
      <c r="B125" t="s">
        <v>32</v>
      </c>
      <c r="C125" s="1">
        <v>5</v>
      </c>
      <c r="D125" t="s">
        <v>87</v>
      </c>
      <c r="E125" t="s">
        <v>145</v>
      </c>
      <c r="F125" t="s">
        <v>47</v>
      </c>
      <c r="G125" t="s">
        <v>177</v>
      </c>
      <c r="H125" t="s">
        <v>162</v>
      </c>
      <c r="I125" s="68" cm="1">
        <f t="array" ref="I12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4.3087291250085729</v>
      </c>
      <c r="J125" s="68">
        <v>4.3087291250085729</v>
      </c>
      <c r="K125" s="68">
        <v>4.3087291250085729</v>
      </c>
      <c r="L125" s="68">
        <v>4.3087291250085729</v>
      </c>
      <c r="M125" s="68">
        <v>4.3087291250085729</v>
      </c>
      <c r="N125" s="68">
        <v>4.3087291250085729</v>
      </c>
    </row>
    <row r="126" spans="1:14" x14ac:dyDescent="0.35">
      <c r="A126" t="s">
        <v>9</v>
      </c>
      <c r="B126" t="s">
        <v>32</v>
      </c>
      <c r="C126" s="1">
        <v>5</v>
      </c>
      <c r="D126" t="s">
        <v>87</v>
      </c>
      <c r="E126" t="s">
        <v>145</v>
      </c>
      <c r="F126" t="s">
        <v>47</v>
      </c>
      <c r="G126" t="s">
        <v>177</v>
      </c>
      <c r="H126" t="s">
        <v>181</v>
      </c>
      <c r="I126" s="68" cm="1">
        <f t="array" ref="I12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26" s="68">
        <v>0</v>
      </c>
      <c r="K126" s="68">
        <v>0</v>
      </c>
      <c r="L126" s="68">
        <v>0</v>
      </c>
      <c r="M126" s="68">
        <v>0</v>
      </c>
      <c r="N126" s="68">
        <v>0</v>
      </c>
    </row>
    <row r="127" spans="1:14" x14ac:dyDescent="0.35">
      <c r="A127" t="s">
        <v>9</v>
      </c>
      <c r="B127" t="s">
        <v>32</v>
      </c>
      <c r="C127" s="1">
        <v>5</v>
      </c>
      <c r="D127" t="s">
        <v>87</v>
      </c>
      <c r="E127" t="s">
        <v>145</v>
      </c>
      <c r="F127" t="s">
        <v>47</v>
      </c>
      <c r="G127" t="s">
        <v>177</v>
      </c>
      <c r="H127" t="s">
        <v>182</v>
      </c>
      <c r="I127" s="68" cm="1">
        <f t="array" ref="I12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0.99109387333447196</v>
      </c>
      <c r="J127" s="68">
        <v>0.99109387333447196</v>
      </c>
      <c r="K127" s="68">
        <v>0.99109387333447196</v>
      </c>
      <c r="L127" s="68">
        <v>0.99109387333447196</v>
      </c>
      <c r="M127" s="68">
        <v>0.99109387333447196</v>
      </c>
      <c r="N127" s="68">
        <v>0.99109387333447196</v>
      </c>
    </row>
    <row r="128" spans="1:14" x14ac:dyDescent="0.35">
      <c r="A128" t="s">
        <v>9</v>
      </c>
      <c r="B128" t="s">
        <v>32</v>
      </c>
      <c r="C128" s="1">
        <v>5</v>
      </c>
      <c r="D128" t="s">
        <v>87</v>
      </c>
      <c r="E128" t="s">
        <v>161</v>
      </c>
      <c r="F128" t="s">
        <v>43</v>
      </c>
      <c r="G128" t="s">
        <v>43</v>
      </c>
      <c r="H128" t="s">
        <v>162</v>
      </c>
      <c r="I128" s="68" cm="1">
        <f t="array" ref="I12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28" s="68">
        <v>0</v>
      </c>
      <c r="K128" s="68">
        <v>0</v>
      </c>
      <c r="L128" s="68">
        <v>0</v>
      </c>
      <c r="M128" s="68">
        <v>0</v>
      </c>
      <c r="N128" s="68">
        <v>0</v>
      </c>
    </row>
    <row r="129" spans="1:14" x14ac:dyDescent="0.35">
      <c r="A129" t="s">
        <v>9</v>
      </c>
      <c r="B129" t="s">
        <v>32</v>
      </c>
      <c r="C129" s="1">
        <v>5</v>
      </c>
      <c r="D129" t="s">
        <v>87</v>
      </c>
      <c r="E129" t="s">
        <v>161</v>
      </c>
      <c r="F129" t="s">
        <v>43</v>
      </c>
      <c r="G129" t="s">
        <v>43</v>
      </c>
      <c r="H129" t="s">
        <v>181</v>
      </c>
      <c r="I129" s="68" cm="1">
        <f t="array" ref="I12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29" s="68">
        <v>0</v>
      </c>
      <c r="K129" s="68">
        <v>0</v>
      </c>
      <c r="L129" s="68">
        <v>0</v>
      </c>
      <c r="M129" s="68">
        <v>0</v>
      </c>
      <c r="N129" s="68">
        <v>0</v>
      </c>
    </row>
    <row r="130" spans="1:14" x14ac:dyDescent="0.35">
      <c r="A130" t="s">
        <v>9</v>
      </c>
      <c r="B130" t="s">
        <v>32</v>
      </c>
      <c r="C130" s="1">
        <v>5</v>
      </c>
      <c r="D130" t="s">
        <v>87</v>
      </c>
      <c r="E130" t="s">
        <v>161</v>
      </c>
      <c r="F130" t="s">
        <v>43</v>
      </c>
      <c r="G130" t="s">
        <v>43</v>
      </c>
      <c r="H130" t="s">
        <v>182</v>
      </c>
      <c r="I130" s="68" cm="1">
        <f t="array" ref="I13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1440.1670346862654</v>
      </c>
      <c r="J130" s="68">
        <v>1440.1670346862654</v>
      </c>
      <c r="K130" s="68">
        <v>1440.1670346862654</v>
      </c>
      <c r="L130" s="68">
        <v>1440.1670346862654</v>
      </c>
      <c r="M130" s="68">
        <v>1440.1670346862654</v>
      </c>
      <c r="N130" s="68">
        <v>1440.1670346862654</v>
      </c>
    </row>
    <row r="131" spans="1:14" x14ac:dyDescent="0.35">
      <c r="A131" t="s">
        <v>9</v>
      </c>
      <c r="B131" t="s">
        <v>32</v>
      </c>
      <c r="C131" s="1">
        <v>5</v>
      </c>
      <c r="D131" t="s">
        <v>87</v>
      </c>
      <c r="E131" t="s">
        <v>153</v>
      </c>
      <c r="F131" t="s">
        <v>48</v>
      </c>
      <c r="G131" t="s">
        <v>166</v>
      </c>
      <c r="H131" t="s">
        <v>162</v>
      </c>
      <c r="I131" s="68" cm="1">
        <f t="array" ref="I13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31" s="68">
        <v>0</v>
      </c>
      <c r="K131" s="68">
        <v>0</v>
      </c>
      <c r="L131" s="68">
        <v>0</v>
      </c>
      <c r="M131" s="68">
        <v>0</v>
      </c>
      <c r="N131" s="68">
        <v>0</v>
      </c>
    </row>
    <row r="132" spans="1:14" x14ac:dyDescent="0.35">
      <c r="A132" t="s">
        <v>9</v>
      </c>
      <c r="B132" t="s">
        <v>32</v>
      </c>
      <c r="C132" s="1">
        <v>5</v>
      </c>
      <c r="D132" t="s">
        <v>87</v>
      </c>
      <c r="E132" t="s">
        <v>153</v>
      </c>
      <c r="F132" t="s">
        <v>48</v>
      </c>
      <c r="G132" t="s">
        <v>166</v>
      </c>
      <c r="H132" t="s">
        <v>181</v>
      </c>
      <c r="I132" s="68" cm="1">
        <f t="array" ref="I13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32" s="68">
        <v>0</v>
      </c>
      <c r="K132" s="68">
        <v>0</v>
      </c>
      <c r="L132" s="68">
        <v>0</v>
      </c>
      <c r="M132" s="68">
        <v>0</v>
      </c>
      <c r="N132" s="68">
        <v>0</v>
      </c>
    </row>
    <row r="133" spans="1:14" x14ac:dyDescent="0.35">
      <c r="A133" t="s">
        <v>9</v>
      </c>
      <c r="B133" t="s">
        <v>32</v>
      </c>
      <c r="C133" s="1">
        <v>5</v>
      </c>
      <c r="D133" t="s">
        <v>87</v>
      </c>
      <c r="E133" t="s">
        <v>153</v>
      </c>
      <c r="F133" t="s">
        <v>48</v>
      </c>
      <c r="G133" t="s">
        <v>166</v>
      </c>
      <c r="H133" t="s">
        <v>182</v>
      </c>
      <c r="I133" s="68" cm="1">
        <f t="array" ref="I13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33" s="68">
        <v>0</v>
      </c>
      <c r="K133" s="68">
        <v>0</v>
      </c>
      <c r="L133" s="68">
        <v>0</v>
      </c>
      <c r="M133" s="68">
        <v>0</v>
      </c>
      <c r="N133" s="68">
        <v>0</v>
      </c>
    </row>
    <row r="134" spans="1:14" x14ac:dyDescent="0.35">
      <c r="A134" t="s">
        <v>9</v>
      </c>
      <c r="B134" t="s">
        <v>32</v>
      </c>
      <c r="C134" s="1">
        <v>5</v>
      </c>
      <c r="D134" t="s">
        <v>87</v>
      </c>
      <c r="E134" t="s">
        <v>153</v>
      </c>
      <c r="F134" t="s">
        <v>135</v>
      </c>
      <c r="G134" t="s">
        <v>166</v>
      </c>
      <c r="H134" t="s">
        <v>162</v>
      </c>
      <c r="I134" s="68" cm="1">
        <f t="array" ref="I13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34" s="68">
        <v>0</v>
      </c>
      <c r="K134" s="68">
        <v>0</v>
      </c>
      <c r="L134" s="68">
        <v>0</v>
      </c>
      <c r="M134" s="68">
        <v>0</v>
      </c>
      <c r="N134" s="68">
        <v>0</v>
      </c>
    </row>
    <row r="135" spans="1:14" x14ac:dyDescent="0.35">
      <c r="A135" t="s">
        <v>9</v>
      </c>
      <c r="B135" t="s">
        <v>32</v>
      </c>
      <c r="C135" s="1">
        <v>5</v>
      </c>
      <c r="D135" t="s">
        <v>87</v>
      </c>
      <c r="E135" t="s">
        <v>153</v>
      </c>
      <c r="F135" t="s">
        <v>135</v>
      </c>
      <c r="G135" t="s">
        <v>166</v>
      </c>
      <c r="H135" t="s">
        <v>181</v>
      </c>
      <c r="I135" s="68" cm="1">
        <f t="array" ref="I13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35" s="68">
        <v>0</v>
      </c>
      <c r="K135" s="68">
        <v>0</v>
      </c>
      <c r="L135" s="68">
        <v>0</v>
      </c>
      <c r="M135" s="68">
        <v>0</v>
      </c>
      <c r="N135" s="68">
        <v>0</v>
      </c>
    </row>
    <row r="136" spans="1:14" x14ac:dyDescent="0.35">
      <c r="A136" t="s">
        <v>9</v>
      </c>
      <c r="B136" t="s">
        <v>32</v>
      </c>
      <c r="C136" s="1">
        <v>5</v>
      </c>
      <c r="D136" t="s">
        <v>87</v>
      </c>
      <c r="E136" t="s">
        <v>153</v>
      </c>
      <c r="F136" t="s">
        <v>135</v>
      </c>
      <c r="G136" t="s">
        <v>166</v>
      </c>
      <c r="H136" t="s">
        <v>182</v>
      </c>
      <c r="I136" s="68" cm="1">
        <f t="array" ref="I13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13732.74250430599</v>
      </c>
      <c r="J136" s="68">
        <v>13732.74250430599</v>
      </c>
      <c r="K136" s="68">
        <v>13732.74250430599</v>
      </c>
      <c r="L136" s="68">
        <v>13732.74250430599</v>
      </c>
      <c r="M136" s="68">
        <v>13732.74250430599</v>
      </c>
      <c r="N136" s="68">
        <v>13732.74250430599</v>
      </c>
    </row>
    <row r="137" spans="1:14" x14ac:dyDescent="0.35">
      <c r="A137" t="s">
        <v>9</v>
      </c>
      <c r="B137" t="s">
        <v>13</v>
      </c>
      <c r="C137" s="1">
        <v>6</v>
      </c>
      <c r="D137" t="s">
        <v>87</v>
      </c>
      <c r="E137" t="s">
        <v>145</v>
      </c>
      <c r="F137" t="s">
        <v>19</v>
      </c>
      <c r="G137" t="s">
        <v>172</v>
      </c>
      <c r="H137" t="s">
        <v>162</v>
      </c>
      <c r="I137" s="68" cm="1">
        <f t="array" ref="I13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37" s="68">
        <v>0</v>
      </c>
      <c r="K137" s="68">
        <v>0</v>
      </c>
      <c r="L137" s="68">
        <v>0</v>
      </c>
      <c r="M137" s="68">
        <v>0</v>
      </c>
      <c r="N137" s="68">
        <v>0</v>
      </c>
    </row>
    <row r="138" spans="1:14" x14ac:dyDescent="0.35">
      <c r="A138" t="s">
        <v>9</v>
      </c>
      <c r="B138" t="s">
        <v>13</v>
      </c>
      <c r="C138" s="1">
        <v>6</v>
      </c>
      <c r="D138" t="s">
        <v>87</v>
      </c>
      <c r="E138" t="s">
        <v>145</v>
      </c>
      <c r="F138" t="s">
        <v>19</v>
      </c>
      <c r="G138" t="s">
        <v>172</v>
      </c>
      <c r="H138" t="s">
        <v>181</v>
      </c>
      <c r="I138" s="68" cm="1">
        <f t="array" ref="I13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38" s="68">
        <v>0</v>
      </c>
      <c r="K138" s="68">
        <v>0</v>
      </c>
      <c r="L138" s="68">
        <v>0</v>
      </c>
      <c r="M138" s="68">
        <v>0</v>
      </c>
      <c r="N138" s="68">
        <v>0</v>
      </c>
    </row>
    <row r="139" spans="1:14" x14ac:dyDescent="0.35">
      <c r="A139" t="s">
        <v>9</v>
      </c>
      <c r="B139" t="s">
        <v>13</v>
      </c>
      <c r="C139" s="1">
        <v>6</v>
      </c>
      <c r="D139" t="s">
        <v>87</v>
      </c>
      <c r="E139" t="s">
        <v>145</v>
      </c>
      <c r="F139" t="s">
        <v>19</v>
      </c>
      <c r="G139" t="s">
        <v>172</v>
      </c>
      <c r="H139" t="s">
        <v>182</v>
      </c>
      <c r="I139" s="68" cm="1">
        <f t="array" ref="I13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39" s="68">
        <v>0</v>
      </c>
      <c r="K139" s="68">
        <v>0</v>
      </c>
      <c r="L139" s="68">
        <v>0</v>
      </c>
      <c r="M139" s="68">
        <v>0</v>
      </c>
      <c r="N139" s="68">
        <v>0</v>
      </c>
    </row>
    <row r="140" spans="1:14" x14ac:dyDescent="0.35">
      <c r="A140" t="s">
        <v>9</v>
      </c>
      <c r="B140" t="s">
        <v>13</v>
      </c>
      <c r="C140" s="1">
        <v>6</v>
      </c>
      <c r="D140" t="s">
        <v>87</v>
      </c>
      <c r="E140" t="s">
        <v>146</v>
      </c>
      <c r="F140" t="s">
        <v>21</v>
      </c>
      <c r="G140" t="s">
        <v>21</v>
      </c>
      <c r="H140" t="s">
        <v>162</v>
      </c>
      <c r="I140" s="68" cm="1">
        <f t="array" ref="I14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0" s="68">
        <v>0</v>
      </c>
      <c r="K140" s="68">
        <v>0</v>
      </c>
      <c r="L140" s="68">
        <v>0</v>
      </c>
      <c r="M140" s="68">
        <v>0</v>
      </c>
      <c r="N140" s="68">
        <v>0</v>
      </c>
    </row>
    <row r="141" spans="1:14" x14ac:dyDescent="0.35">
      <c r="A141" t="s">
        <v>9</v>
      </c>
      <c r="B141" t="s">
        <v>13</v>
      </c>
      <c r="C141" s="1">
        <v>6</v>
      </c>
      <c r="D141" t="s">
        <v>87</v>
      </c>
      <c r="E141" t="s">
        <v>146</v>
      </c>
      <c r="F141" t="s">
        <v>21</v>
      </c>
      <c r="G141" t="s">
        <v>21</v>
      </c>
      <c r="H141" t="s">
        <v>181</v>
      </c>
      <c r="I141" s="68" cm="1">
        <f t="array" ref="I14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1" s="68">
        <v>0</v>
      </c>
      <c r="K141" s="68">
        <v>0</v>
      </c>
      <c r="L141" s="68">
        <v>0</v>
      </c>
      <c r="M141" s="68">
        <v>0</v>
      </c>
      <c r="N141" s="68">
        <v>0</v>
      </c>
    </row>
    <row r="142" spans="1:14" x14ac:dyDescent="0.35">
      <c r="A142" t="s">
        <v>9</v>
      </c>
      <c r="B142" t="s">
        <v>13</v>
      </c>
      <c r="C142" s="1">
        <v>6</v>
      </c>
      <c r="D142" t="s">
        <v>87</v>
      </c>
      <c r="E142" t="s">
        <v>146</v>
      </c>
      <c r="F142" t="s">
        <v>21</v>
      </c>
      <c r="G142" t="s">
        <v>21</v>
      </c>
      <c r="H142" t="s">
        <v>182</v>
      </c>
      <c r="I142" s="68" cm="1">
        <f t="array" ref="I14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2" s="68">
        <v>0</v>
      </c>
      <c r="K142" s="68">
        <v>0</v>
      </c>
      <c r="L142" s="68">
        <v>0</v>
      </c>
      <c r="M142" s="68">
        <v>0</v>
      </c>
      <c r="N142" s="68">
        <v>0</v>
      </c>
    </row>
    <row r="143" spans="1:14" x14ac:dyDescent="0.35">
      <c r="A143" t="s">
        <v>9</v>
      </c>
      <c r="B143" t="s">
        <v>13</v>
      </c>
      <c r="C143" s="1">
        <v>6</v>
      </c>
      <c r="D143" t="s">
        <v>87</v>
      </c>
      <c r="E143" t="s">
        <v>146</v>
      </c>
      <c r="F143" t="s">
        <v>22</v>
      </c>
      <c r="G143" t="s">
        <v>22</v>
      </c>
      <c r="H143" t="s">
        <v>162</v>
      </c>
      <c r="I143" s="68" cm="1">
        <f t="array" ref="I14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3" s="68">
        <v>0</v>
      </c>
      <c r="K143" s="68">
        <v>0</v>
      </c>
      <c r="L143" s="68">
        <v>0</v>
      </c>
      <c r="M143" s="68">
        <v>0</v>
      </c>
      <c r="N143" s="68">
        <v>0</v>
      </c>
    </row>
    <row r="144" spans="1:14" x14ac:dyDescent="0.35">
      <c r="A144" t="s">
        <v>9</v>
      </c>
      <c r="B144" t="s">
        <v>13</v>
      </c>
      <c r="C144" s="1">
        <v>6</v>
      </c>
      <c r="D144" t="s">
        <v>87</v>
      </c>
      <c r="E144" t="s">
        <v>146</v>
      </c>
      <c r="F144" t="s">
        <v>22</v>
      </c>
      <c r="G144" t="s">
        <v>22</v>
      </c>
      <c r="H144" t="s">
        <v>181</v>
      </c>
      <c r="I144" s="68" cm="1">
        <f t="array" ref="I14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4" s="68">
        <v>0</v>
      </c>
      <c r="K144" s="68">
        <v>0</v>
      </c>
      <c r="L144" s="68">
        <v>0</v>
      </c>
      <c r="M144" s="68">
        <v>0</v>
      </c>
      <c r="N144" s="68">
        <v>0</v>
      </c>
    </row>
    <row r="145" spans="1:14" x14ac:dyDescent="0.35">
      <c r="A145" t="s">
        <v>9</v>
      </c>
      <c r="B145" t="s">
        <v>13</v>
      </c>
      <c r="C145" s="1">
        <v>6</v>
      </c>
      <c r="D145" t="s">
        <v>87</v>
      </c>
      <c r="E145" t="s">
        <v>146</v>
      </c>
      <c r="F145" t="s">
        <v>22</v>
      </c>
      <c r="G145" t="s">
        <v>22</v>
      </c>
      <c r="H145" t="s">
        <v>182</v>
      </c>
      <c r="I145" s="68" cm="1">
        <f t="array" ref="I14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5" s="68">
        <v>0</v>
      </c>
      <c r="K145" s="68">
        <v>0</v>
      </c>
      <c r="L145" s="68">
        <v>0</v>
      </c>
      <c r="M145" s="68">
        <v>0</v>
      </c>
      <c r="N145" s="68">
        <v>0</v>
      </c>
    </row>
    <row r="146" spans="1:14" x14ac:dyDescent="0.35">
      <c r="A146" t="s">
        <v>9</v>
      </c>
      <c r="B146" t="s">
        <v>13</v>
      </c>
      <c r="C146" s="1">
        <v>6</v>
      </c>
      <c r="D146" t="s">
        <v>87</v>
      </c>
      <c r="E146" t="s">
        <v>146</v>
      </c>
      <c r="F146" t="s">
        <v>23</v>
      </c>
      <c r="G146" t="s">
        <v>23</v>
      </c>
      <c r="H146" t="s">
        <v>162</v>
      </c>
      <c r="I146" s="68" cm="1">
        <f t="array" ref="I14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6" s="68">
        <v>0</v>
      </c>
      <c r="K146" s="68">
        <v>0</v>
      </c>
      <c r="L146" s="68">
        <v>0</v>
      </c>
      <c r="M146" s="68">
        <v>0</v>
      </c>
      <c r="N146" s="68">
        <v>0</v>
      </c>
    </row>
    <row r="147" spans="1:14" x14ac:dyDescent="0.35">
      <c r="A147" t="s">
        <v>9</v>
      </c>
      <c r="B147" t="s">
        <v>13</v>
      </c>
      <c r="C147" s="1">
        <v>6</v>
      </c>
      <c r="D147" t="s">
        <v>87</v>
      </c>
      <c r="E147" t="s">
        <v>146</v>
      </c>
      <c r="F147" t="s">
        <v>23</v>
      </c>
      <c r="G147" t="s">
        <v>23</v>
      </c>
      <c r="H147" t="s">
        <v>181</v>
      </c>
      <c r="I147" s="68" cm="1">
        <f t="array" ref="I14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7" s="68">
        <v>0</v>
      </c>
      <c r="K147" s="68">
        <v>0</v>
      </c>
      <c r="L147" s="68">
        <v>0</v>
      </c>
      <c r="M147" s="68">
        <v>0</v>
      </c>
      <c r="N147" s="68">
        <v>0</v>
      </c>
    </row>
    <row r="148" spans="1:14" x14ac:dyDescent="0.35">
      <c r="A148" t="s">
        <v>9</v>
      </c>
      <c r="B148" t="s">
        <v>13</v>
      </c>
      <c r="C148" s="1">
        <v>6</v>
      </c>
      <c r="D148" t="s">
        <v>87</v>
      </c>
      <c r="E148" t="s">
        <v>146</v>
      </c>
      <c r="F148" t="s">
        <v>23</v>
      </c>
      <c r="G148" t="s">
        <v>23</v>
      </c>
      <c r="H148" t="s">
        <v>182</v>
      </c>
      <c r="I148" s="68" cm="1">
        <f t="array" ref="I14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8" s="68">
        <v>0</v>
      </c>
      <c r="K148" s="68">
        <v>0</v>
      </c>
      <c r="L148" s="68">
        <v>0</v>
      </c>
      <c r="M148" s="68">
        <v>0</v>
      </c>
      <c r="N148" s="68">
        <v>0</v>
      </c>
    </row>
    <row r="149" spans="1:14" x14ac:dyDescent="0.35">
      <c r="A149" t="s">
        <v>9</v>
      </c>
      <c r="B149" t="s">
        <v>13</v>
      </c>
      <c r="C149" s="1">
        <v>6</v>
      </c>
      <c r="D149" t="s">
        <v>87</v>
      </c>
      <c r="E149" t="s">
        <v>147</v>
      </c>
      <c r="F149" t="s">
        <v>14</v>
      </c>
      <c r="G149" t="s">
        <v>14</v>
      </c>
      <c r="H149" t="s">
        <v>162</v>
      </c>
      <c r="I149" s="68" cm="1">
        <f t="array" ref="I14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49" s="68">
        <v>0</v>
      </c>
      <c r="K149" s="68">
        <v>0</v>
      </c>
      <c r="L149" s="68">
        <v>0</v>
      </c>
      <c r="M149" s="68">
        <v>0</v>
      </c>
      <c r="N149" s="68">
        <v>0</v>
      </c>
    </row>
    <row r="150" spans="1:14" x14ac:dyDescent="0.35">
      <c r="A150" t="s">
        <v>9</v>
      </c>
      <c r="B150" t="s">
        <v>13</v>
      </c>
      <c r="C150" s="1">
        <v>6</v>
      </c>
      <c r="D150" t="s">
        <v>87</v>
      </c>
      <c r="E150" t="s">
        <v>147</v>
      </c>
      <c r="F150" t="s">
        <v>14</v>
      </c>
      <c r="G150" t="s">
        <v>14</v>
      </c>
      <c r="H150" t="s">
        <v>181</v>
      </c>
      <c r="I150" s="68" cm="1">
        <f t="array" ref="I15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0" s="68">
        <v>0</v>
      </c>
      <c r="K150" s="68">
        <v>0</v>
      </c>
      <c r="L150" s="68">
        <v>0</v>
      </c>
      <c r="M150" s="68">
        <v>0</v>
      </c>
      <c r="N150" s="68">
        <v>0</v>
      </c>
    </row>
    <row r="151" spans="1:14" x14ac:dyDescent="0.35">
      <c r="A151" t="s">
        <v>9</v>
      </c>
      <c r="B151" t="s">
        <v>13</v>
      </c>
      <c r="C151" s="1">
        <v>6</v>
      </c>
      <c r="D151" t="s">
        <v>87</v>
      </c>
      <c r="E151" t="s">
        <v>147</v>
      </c>
      <c r="F151" t="s">
        <v>14</v>
      </c>
      <c r="G151" t="s">
        <v>14</v>
      </c>
      <c r="H151" t="s">
        <v>182</v>
      </c>
      <c r="I151" s="68" cm="1">
        <f t="array" ref="I15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1" s="68">
        <v>0</v>
      </c>
      <c r="K151" s="68">
        <v>0</v>
      </c>
      <c r="L151" s="68">
        <v>0</v>
      </c>
      <c r="M151" s="68">
        <v>0</v>
      </c>
      <c r="N151" s="68">
        <v>0</v>
      </c>
    </row>
    <row r="152" spans="1:14" x14ac:dyDescent="0.35">
      <c r="A152" t="s">
        <v>9</v>
      </c>
      <c r="B152" t="s">
        <v>13</v>
      </c>
      <c r="C152" s="1">
        <v>6</v>
      </c>
      <c r="D152" t="s">
        <v>87</v>
      </c>
      <c r="E152" t="s">
        <v>156</v>
      </c>
      <c r="F152" t="s">
        <v>25</v>
      </c>
      <c r="G152" t="s">
        <v>173</v>
      </c>
      <c r="H152" t="s">
        <v>162</v>
      </c>
      <c r="I152" s="68" cm="1">
        <f t="array" ref="I15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2" s="68">
        <v>0</v>
      </c>
      <c r="K152" s="68">
        <v>0</v>
      </c>
      <c r="L152" s="68">
        <v>0</v>
      </c>
      <c r="M152" s="68">
        <v>0</v>
      </c>
      <c r="N152" s="68">
        <v>0</v>
      </c>
    </row>
    <row r="153" spans="1:14" x14ac:dyDescent="0.35">
      <c r="A153" t="s">
        <v>9</v>
      </c>
      <c r="B153" t="s">
        <v>13</v>
      </c>
      <c r="C153" s="1">
        <v>6</v>
      </c>
      <c r="D153" t="s">
        <v>87</v>
      </c>
      <c r="E153" t="s">
        <v>156</v>
      </c>
      <c r="F153" t="s">
        <v>25</v>
      </c>
      <c r="G153" t="s">
        <v>173</v>
      </c>
      <c r="H153" t="s">
        <v>181</v>
      </c>
      <c r="I153" s="68" cm="1">
        <f t="array" ref="I15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3" s="68">
        <v>0</v>
      </c>
      <c r="K153" s="68">
        <v>0</v>
      </c>
      <c r="L153" s="68">
        <v>0</v>
      </c>
      <c r="M153" s="68">
        <v>0</v>
      </c>
      <c r="N153" s="68">
        <v>0</v>
      </c>
    </row>
    <row r="154" spans="1:14" x14ac:dyDescent="0.35">
      <c r="A154" t="s">
        <v>9</v>
      </c>
      <c r="B154" t="s">
        <v>13</v>
      </c>
      <c r="C154" s="1">
        <v>6</v>
      </c>
      <c r="D154" t="s">
        <v>87</v>
      </c>
      <c r="E154" t="s">
        <v>156</v>
      </c>
      <c r="F154" t="s">
        <v>25</v>
      </c>
      <c r="G154" t="s">
        <v>173</v>
      </c>
      <c r="H154" t="s">
        <v>182</v>
      </c>
      <c r="I154" s="68" cm="1">
        <f t="array" ref="I15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4" s="68">
        <v>0</v>
      </c>
      <c r="K154" s="68">
        <v>0</v>
      </c>
      <c r="L154" s="68">
        <v>0</v>
      </c>
      <c r="M154" s="68">
        <v>0</v>
      </c>
      <c r="N154" s="68">
        <v>0</v>
      </c>
    </row>
    <row r="155" spans="1:14" x14ac:dyDescent="0.35">
      <c r="A155" t="s">
        <v>9</v>
      </c>
      <c r="B155" t="s">
        <v>12</v>
      </c>
      <c r="C155" s="1">
        <v>7</v>
      </c>
      <c r="D155" t="s">
        <v>87</v>
      </c>
      <c r="E155" t="s">
        <v>145</v>
      </c>
      <c r="F155" t="s">
        <v>19</v>
      </c>
      <c r="G155" t="s">
        <v>172</v>
      </c>
      <c r="H155" t="s">
        <v>162</v>
      </c>
      <c r="I155" s="68" cm="1">
        <f t="array" ref="I15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5" s="68">
        <v>0</v>
      </c>
      <c r="K155" s="68">
        <v>0</v>
      </c>
      <c r="L155" s="68">
        <v>0</v>
      </c>
      <c r="M155" s="68">
        <v>0</v>
      </c>
      <c r="N155" s="68">
        <v>0</v>
      </c>
    </row>
    <row r="156" spans="1:14" x14ac:dyDescent="0.35">
      <c r="A156" t="s">
        <v>9</v>
      </c>
      <c r="B156" t="s">
        <v>12</v>
      </c>
      <c r="C156" s="1">
        <v>7</v>
      </c>
      <c r="D156" t="s">
        <v>87</v>
      </c>
      <c r="E156" t="s">
        <v>145</v>
      </c>
      <c r="F156" t="s">
        <v>19</v>
      </c>
      <c r="G156" t="s">
        <v>172</v>
      </c>
      <c r="H156" t="s">
        <v>181</v>
      </c>
      <c r="I156" s="68" cm="1">
        <f t="array" ref="I15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6" s="68">
        <v>0</v>
      </c>
      <c r="K156" s="68">
        <v>0</v>
      </c>
      <c r="L156" s="68">
        <v>0</v>
      </c>
      <c r="M156" s="68">
        <v>0</v>
      </c>
      <c r="N156" s="68">
        <v>0</v>
      </c>
    </row>
    <row r="157" spans="1:14" x14ac:dyDescent="0.35">
      <c r="A157" t="s">
        <v>9</v>
      </c>
      <c r="B157" t="s">
        <v>12</v>
      </c>
      <c r="C157" s="1">
        <v>7</v>
      </c>
      <c r="D157" t="s">
        <v>87</v>
      </c>
      <c r="E157" t="s">
        <v>145</v>
      </c>
      <c r="F157" t="s">
        <v>19</v>
      </c>
      <c r="G157" t="s">
        <v>172</v>
      </c>
      <c r="H157" t="s">
        <v>182</v>
      </c>
      <c r="I157" s="68" cm="1">
        <f t="array" ref="I15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</row>
    <row r="158" spans="1:14" x14ac:dyDescent="0.35">
      <c r="A158" t="s">
        <v>9</v>
      </c>
      <c r="B158" t="s">
        <v>12</v>
      </c>
      <c r="C158" s="1">
        <v>7</v>
      </c>
      <c r="D158" t="s">
        <v>87</v>
      </c>
      <c r="E158" t="s">
        <v>146</v>
      </c>
      <c r="F158" t="s">
        <v>21</v>
      </c>
      <c r="G158" t="s">
        <v>21</v>
      </c>
      <c r="H158" t="s">
        <v>162</v>
      </c>
      <c r="I158" s="68" cm="1">
        <f t="array" ref="I15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8" s="68">
        <v>0</v>
      </c>
      <c r="K158" s="68">
        <v>0</v>
      </c>
      <c r="L158" s="68">
        <v>0</v>
      </c>
      <c r="M158" s="68">
        <v>0</v>
      </c>
      <c r="N158" s="68">
        <v>0</v>
      </c>
    </row>
    <row r="159" spans="1:14" x14ac:dyDescent="0.35">
      <c r="A159" t="s">
        <v>9</v>
      </c>
      <c r="B159" t="s">
        <v>12</v>
      </c>
      <c r="C159" s="1">
        <v>7</v>
      </c>
      <c r="D159" t="s">
        <v>87</v>
      </c>
      <c r="E159" t="s">
        <v>146</v>
      </c>
      <c r="F159" t="s">
        <v>21</v>
      </c>
      <c r="G159" t="s">
        <v>21</v>
      </c>
      <c r="H159" t="s">
        <v>181</v>
      </c>
      <c r="I159" s="68" cm="1">
        <f t="array" ref="I15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59" s="68">
        <v>0</v>
      </c>
      <c r="K159" s="68">
        <v>0</v>
      </c>
      <c r="L159" s="68">
        <v>0</v>
      </c>
      <c r="M159" s="68">
        <v>0</v>
      </c>
      <c r="N159" s="68">
        <v>0</v>
      </c>
    </row>
    <row r="160" spans="1:14" x14ac:dyDescent="0.35">
      <c r="A160" t="s">
        <v>9</v>
      </c>
      <c r="B160" t="s">
        <v>12</v>
      </c>
      <c r="C160" s="1">
        <v>7</v>
      </c>
      <c r="D160" t="s">
        <v>87</v>
      </c>
      <c r="E160" t="s">
        <v>146</v>
      </c>
      <c r="F160" t="s">
        <v>21</v>
      </c>
      <c r="G160" t="s">
        <v>21</v>
      </c>
      <c r="H160" t="s">
        <v>182</v>
      </c>
      <c r="I160" s="68" cm="1">
        <f t="array" ref="I16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0" s="68">
        <v>0</v>
      </c>
      <c r="K160" s="68">
        <v>0</v>
      </c>
      <c r="L160" s="68">
        <v>0</v>
      </c>
      <c r="M160" s="68">
        <v>0</v>
      </c>
      <c r="N160" s="68">
        <v>0</v>
      </c>
    </row>
    <row r="161" spans="1:14" x14ac:dyDescent="0.35">
      <c r="A161" t="s">
        <v>9</v>
      </c>
      <c r="B161" t="s">
        <v>12</v>
      </c>
      <c r="C161" s="1">
        <v>7</v>
      </c>
      <c r="D161" t="s">
        <v>87</v>
      </c>
      <c r="E161" t="s">
        <v>146</v>
      </c>
      <c r="F161" t="s">
        <v>22</v>
      </c>
      <c r="G161" t="s">
        <v>22</v>
      </c>
      <c r="H161" t="s">
        <v>162</v>
      </c>
      <c r="I161" s="68" cm="1">
        <f t="array" ref="I16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1" s="68">
        <v>0</v>
      </c>
      <c r="K161" s="68">
        <v>0</v>
      </c>
      <c r="L161" s="68">
        <v>0</v>
      </c>
      <c r="M161" s="68">
        <v>0</v>
      </c>
      <c r="N161" s="68">
        <v>0</v>
      </c>
    </row>
    <row r="162" spans="1:14" x14ac:dyDescent="0.35">
      <c r="A162" t="s">
        <v>9</v>
      </c>
      <c r="B162" t="s">
        <v>12</v>
      </c>
      <c r="C162" s="1">
        <v>7</v>
      </c>
      <c r="D162" t="s">
        <v>87</v>
      </c>
      <c r="E162" t="s">
        <v>146</v>
      </c>
      <c r="F162" t="s">
        <v>22</v>
      </c>
      <c r="G162" t="s">
        <v>22</v>
      </c>
      <c r="H162" t="s">
        <v>181</v>
      </c>
      <c r="I162" s="68" cm="1">
        <f t="array" ref="I16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2" s="68">
        <v>0</v>
      </c>
      <c r="K162" s="68">
        <v>0</v>
      </c>
      <c r="L162" s="68">
        <v>0</v>
      </c>
      <c r="M162" s="68">
        <v>0</v>
      </c>
      <c r="N162" s="68">
        <v>0</v>
      </c>
    </row>
    <row r="163" spans="1:14" x14ac:dyDescent="0.35">
      <c r="A163" t="s">
        <v>9</v>
      </c>
      <c r="B163" t="s">
        <v>12</v>
      </c>
      <c r="C163" s="1">
        <v>7</v>
      </c>
      <c r="D163" t="s">
        <v>87</v>
      </c>
      <c r="E163" t="s">
        <v>146</v>
      </c>
      <c r="F163" t="s">
        <v>22</v>
      </c>
      <c r="G163" t="s">
        <v>22</v>
      </c>
      <c r="H163" t="s">
        <v>182</v>
      </c>
      <c r="I163" s="68" cm="1">
        <f t="array" ref="I16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3" s="68">
        <v>0</v>
      </c>
      <c r="K163" s="68">
        <v>0</v>
      </c>
      <c r="L163" s="68">
        <v>0</v>
      </c>
      <c r="M163" s="68">
        <v>0</v>
      </c>
      <c r="N163" s="68">
        <v>0</v>
      </c>
    </row>
    <row r="164" spans="1:14" x14ac:dyDescent="0.35">
      <c r="A164" t="s">
        <v>9</v>
      </c>
      <c r="B164" t="s">
        <v>12</v>
      </c>
      <c r="C164" s="1">
        <v>7</v>
      </c>
      <c r="D164" t="s">
        <v>87</v>
      </c>
      <c r="E164" t="s">
        <v>146</v>
      </c>
      <c r="F164" t="s">
        <v>23</v>
      </c>
      <c r="G164" t="s">
        <v>23</v>
      </c>
      <c r="H164" t="s">
        <v>162</v>
      </c>
      <c r="I164" s="68" cm="1">
        <f t="array" ref="I16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4" s="68">
        <v>0</v>
      </c>
      <c r="K164" s="68">
        <v>0</v>
      </c>
      <c r="L164" s="68">
        <v>0</v>
      </c>
      <c r="M164" s="68">
        <v>0</v>
      </c>
      <c r="N164" s="68">
        <v>0</v>
      </c>
    </row>
    <row r="165" spans="1:14" x14ac:dyDescent="0.35">
      <c r="A165" t="s">
        <v>9</v>
      </c>
      <c r="B165" t="s">
        <v>12</v>
      </c>
      <c r="C165" s="1">
        <v>7</v>
      </c>
      <c r="D165" t="s">
        <v>87</v>
      </c>
      <c r="E165" t="s">
        <v>146</v>
      </c>
      <c r="F165" t="s">
        <v>23</v>
      </c>
      <c r="G165" t="s">
        <v>23</v>
      </c>
      <c r="H165" t="s">
        <v>181</v>
      </c>
      <c r="I165" s="68" cm="1">
        <f t="array" ref="I16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5" s="68">
        <v>0</v>
      </c>
      <c r="K165" s="68">
        <v>0</v>
      </c>
      <c r="L165" s="68">
        <v>0</v>
      </c>
      <c r="M165" s="68">
        <v>0</v>
      </c>
      <c r="N165" s="68">
        <v>0</v>
      </c>
    </row>
    <row r="166" spans="1:14" x14ac:dyDescent="0.35">
      <c r="A166" t="s">
        <v>9</v>
      </c>
      <c r="B166" t="s">
        <v>12</v>
      </c>
      <c r="C166" s="1">
        <v>7</v>
      </c>
      <c r="D166" t="s">
        <v>87</v>
      </c>
      <c r="E166" t="s">
        <v>146</v>
      </c>
      <c r="F166" t="s">
        <v>23</v>
      </c>
      <c r="G166" t="s">
        <v>23</v>
      </c>
      <c r="H166" t="s">
        <v>182</v>
      </c>
      <c r="I166" s="68" cm="1">
        <f t="array" ref="I16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6" s="68">
        <v>0</v>
      </c>
      <c r="K166" s="68">
        <v>0</v>
      </c>
      <c r="L166" s="68">
        <v>0</v>
      </c>
      <c r="M166" s="68">
        <v>0</v>
      </c>
      <c r="N166" s="68">
        <v>0</v>
      </c>
    </row>
    <row r="167" spans="1:14" x14ac:dyDescent="0.35">
      <c r="A167" t="s">
        <v>9</v>
      </c>
      <c r="B167" t="s">
        <v>12</v>
      </c>
      <c r="C167" s="1">
        <v>7</v>
      </c>
      <c r="D167" t="s">
        <v>87</v>
      </c>
      <c r="E167" t="s">
        <v>147</v>
      </c>
      <c r="F167" t="s">
        <v>14</v>
      </c>
      <c r="G167" t="s">
        <v>14</v>
      </c>
      <c r="H167" t="s">
        <v>162</v>
      </c>
      <c r="I167" s="68" cm="1">
        <f t="array" ref="I16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7" s="68">
        <v>0</v>
      </c>
      <c r="K167" s="68">
        <v>0</v>
      </c>
      <c r="L167" s="68">
        <v>0</v>
      </c>
      <c r="M167" s="68">
        <v>0</v>
      </c>
      <c r="N167" s="68">
        <v>0</v>
      </c>
    </row>
    <row r="168" spans="1:14" x14ac:dyDescent="0.35">
      <c r="A168" t="s">
        <v>9</v>
      </c>
      <c r="B168" t="s">
        <v>12</v>
      </c>
      <c r="C168" s="1">
        <v>7</v>
      </c>
      <c r="D168" t="s">
        <v>87</v>
      </c>
      <c r="E168" t="s">
        <v>147</v>
      </c>
      <c r="F168" t="s">
        <v>14</v>
      </c>
      <c r="G168" t="s">
        <v>14</v>
      </c>
      <c r="H168" t="s">
        <v>181</v>
      </c>
      <c r="I168" s="68" cm="1">
        <f t="array" ref="I16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8" s="68">
        <v>0</v>
      </c>
      <c r="K168" s="68">
        <v>0</v>
      </c>
      <c r="L168" s="68">
        <v>0</v>
      </c>
      <c r="M168" s="68">
        <v>0</v>
      </c>
      <c r="N168" s="68">
        <v>0</v>
      </c>
    </row>
    <row r="169" spans="1:14" x14ac:dyDescent="0.35">
      <c r="A169" t="s">
        <v>9</v>
      </c>
      <c r="B169" t="s">
        <v>12</v>
      </c>
      <c r="C169" s="1">
        <v>7</v>
      </c>
      <c r="D169" t="s">
        <v>87</v>
      </c>
      <c r="E169" t="s">
        <v>147</v>
      </c>
      <c r="F169" t="s">
        <v>14</v>
      </c>
      <c r="G169" t="s">
        <v>14</v>
      </c>
      <c r="H169" t="s">
        <v>182</v>
      </c>
      <c r="I169" s="68" cm="1">
        <f t="array" ref="I16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69" s="68">
        <v>0</v>
      </c>
      <c r="K169" s="68">
        <v>0</v>
      </c>
      <c r="L169" s="68">
        <v>0</v>
      </c>
      <c r="M169" s="68">
        <v>0</v>
      </c>
      <c r="N169" s="68">
        <v>0</v>
      </c>
    </row>
    <row r="170" spans="1:14" x14ac:dyDescent="0.35">
      <c r="A170" t="s">
        <v>9</v>
      </c>
      <c r="B170" t="s">
        <v>12</v>
      </c>
      <c r="C170" s="1">
        <v>7</v>
      </c>
      <c r="D170" t="s">
        <v>87</v>
      </c>
      <c r="E170" t="s">
        <v>147</v>
      </c>
      <c r="F170" t="s">
        <v>26</v>
      </c>
      <c r="G170" t="s">
        <v>14</v>
      </c>
      <c r="H170" t="s">
        <v>162</v>
      </c>
      <c r="I170" s="68" cm="1">
        <f t="array" ref="I17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70" s="68">
        <v>0</v>
      </c>
      <c r="K170" s="68">
        <v>0</v>
      </c>
      <c r="L170" s="68">
        <v>0</v>
      </c>
      <c r="M170" s="68">
        <v>0</v>
      </c>
      <c r="N170" s="68">
        <v>0</v>
      </c>
    </row>
    <row r="171" spans="1:14" x14ac:dyDescent="0.35">
      <c r="A171" t="s">
        <v>9</v>
      </c>
      <c r="B171" t="s">
        <v>12</v>
      </c>
      <c r="C171" s="1">
        <v>7</v>
      </c>
      <c r="D171" t="s">
        <v>87</v>
      </c>
      <c r="E171" t="s">
        <v>147</v>
      </c>
      <c r="F171" t="s">
        <v>26</v>
      </c>
      <c r="G171" t="s">
        <v>14</v>
      </c>
      <c r="H171" t="s">
        <v>181</v>
      </c>
      <c r="I171" s="68" cm="1">
        <f t="array" ref="I17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71" s="68">
        <v>0</v>
      </c>
      <c r="K171" s="68">
        <v>0</v>
      </c>
      <c r="L171" s="68">
        <v>0</v>
      </c>
      <c r="M171" s="68">
        <v>0</v>
      </c>
      <c r="N171" s="68">
        <v>0</v>
      </c>
    </row>
    <row r="172" spans="1:14" x14ac:dyDescent="0.35">
      <c r="A172" t="s">
        <v>9</v>
      </c>
      <c r="B172" t="s">
        <v>12</v>
      </c>
      <c r="C172" s="1">
        <v>7</v>
      </c>
      <c r="D172" t="s">
        <v>87</v>
      </c>
      <c r="E172" t="s">
        <v>147</v>
      </c>
      <c r="F172" t="s">
        <v>26</v>
      </c>
      <c r="G172" t="s">
        <v>14</v>
      </c>
      <c r="H172" t="s">
        <v>182</v>
      </c>
      <c r="I172" s="68" cm="1">
        <f t="array" ref="I17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72" s="68">
        <v>0</v>
      </c>
      <c r="K172" s="68">
        <v>0</v>
      </c>
      <c r="L172" s="68">
        <v>0</v>
      </c>
      <c r="M172" s="68">
        <v>0</v>
      </c>
      <c r="N172" s="68">
        <v>0</v>
      </c>
    </row>
    <row r="173" spans="1:14" x14ac:dyDescent="0.35">
      <c r="A173" t="s">
        <v>9</v>
      </c>
      <c r="B173" t="s">
        <v>73</v>
      </c>
      <c r="C173" s="1">
        <v>8</v>
      </c>
      <c r="D173" t="s">
        <v>87</v>
      </c>
      <c r="E173" t="s">
        <v>147</v>
      </c>
      <c r="F173" t="s">
        <v>14</v>
      </c>
      <c r="G173" t="s">
        <v>14</v>
      </c>
      <c r="H173" t="s">
        <v>162</v>
      </c>
      <c r="I173" s="68" cm="1">
        <f t="array" ref="I17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73" s="68">
        <v>0</v>
      </c>
      <c r="K173" s="68">
        <v>0</v>
      </c>
      <c r="L173" s="68">
        <v>0</v>
      </c>
      <c r="M173" s="68">
        <v>0</v>
      </c>
      <c r="N173" s="68">
        <v>0</v>
      </c>
    </row>
    <row r="174" spans="1:14" x14ac:dyDescent="0.35">
      <c r="A174" t="s">
        <v>9</v>
      </c>
      <c r="B174" t="s">
        <v>73</v>
      </c>
      <c r="C174" s="1">
        <v>8</v>
      </c>
      <c r="D174" t="s">
        <v>87</v>
      </c>
      <c r="E174" t="s">
        <v>147</v>
      </c>
      <c r="F174" t="s">
        <v>14</v>
      </c>
      <c r="G174" t="s">
        <v>14</v>
      </c>
      <c r="H174" t="s">
        <v>181</v>
      </c>
      <c r="I174" s="68" cm="1">
        <f t="array" ref="I17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74" s="68">
        <v>0</v>
      </c>
      <c r="K174" s="68">
        <v>0</v>
      </c>
      <c r="L174" s="68">
        <v>0</v>
      </c>
      <c r="M174" s="68">
        <v>0</v>
      </c>
      <c r="N174" s="68">
        <v>0</v>
      </c>
    </row>
    <row r="175" spans="1:14" x14ac:dyDescent="0.35">
      <c r="A175" t="s">
        <v>9</v>
      </c>
      <c r="B175" t="s">
        <v>73</v>
      </c>
      <c r="C175" s="1">
        <v>8</v>
      </c>
      <c r="D175" t="s">
        <v>87</v>
      </c>
      <c r="E175" t="s">
        <v>147</v>
      </c>
      <c r="F175" t="s">
        <v>14</v>
      </c>
      <c r="G175" t="s">
        <v>14</v>
      </c>
      <c r="H175" t="s">
        <v>182</v>
      </c>
      <c r="I175" s="68" cm="1">
        <f t="array" ref="I17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75" s="68">
        <v>0</v>
      </c>
      <c r="K175" s="68">
        <v>0</v>
      </c>
      <c r="L175" s="68">
        <v>0</v>
      </c>
      <c r="M175" s="68">
        <v>0</v>
      </c>
      <c r="N175" s="68">
        <v>0</v>
      </c>
    </row>
    <row r="176" spans="1:14" x14ac:dyDescent="0.35">
      <c r="A176" t="s">
        <v>9</v>
      </c>
      <c r="B176" t="s">
        <v>32</v>
      </c>
      <c r="C176" s="1">
        <v>5</v>
      </c>
      <c r="D176" t="s">
        <v>127</v>
      </c>
      <c r="E176" t="s">
        <v>160</v>
      </c>
      <c r="F176" t="s">
        <v>130</v>
      </c>
      <c r="G176" t="s">
        <v>174</v>
      </c>
      <c r="H176" t="s">
        <v>162</v>
      </c>
      <c r="I176" s="68" cm="1">
        <f t="array" ref="I17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9.154112201374856E-2</v>
      </c>
      <c r="J176" s="68">
        <v>0</v>
      </c>
      <c r="K176" s="68">
        <v>0</v>
      </c>
      <c r="L176" s="68">
        <v>0</v>
      </c>
      <c r="M176" s="68">
        <v>9.154112201374856E-2</v>
      </c>
      <c r="N176" s="68">
        <v>9.154112201374856E-2</v>
      </c>
    </row>
    <row r="177" spans="1:14" x14ac:dyDescent="0.35">
      <c r="A177" t="s">
        <v>9</v>
      </c>
      <c r="B177" t="s">
        <v>32</v>
      </c>
      <c r="C177" s="1">
        <v>5</v>
      </c>
      <c r="D177" t="s">
        <v>127</v>
      </c>
      <c r="E177" t="s">
        <v>160</v>
      </c>
      <c r="F177" t="s">
        <v>130</v>
      </c>
      <c r="G177" t="s">
        <v>174</v>
      </c>
      <c r="H177" t="s">
        <v>181</v>
      </c>
      <c r="I177" s="68" cm="1">
        <f t="array" ref="I17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77" s="68">
        <v>0</v>
      </c>
      <c r="K177" s="68">
        <v>0</v>
      </c>
      <c r="L177" s="68">
        <v>0</v>
      </c>
      <c r="M177" s="68">
        <v>0</v>
      </c>
      <c r="N177" s="68">
        <v>0</v>
      </c>
    </row>
    <row r="178" spans="1:14" x14ac:dyDescent="0.35">
      <c r="A178" t="s">
        <v>9</v>
      </c>
      <c r="B178" t="s">
        <v>32</v>
      </c>
      <c r="C178" s="1">
        <v>5</v>
      </c>
      <c r="D178" t="s">
        <v>127</v>
      </c>
      <c r="E178" t="s">
        <v>160</v>
      </c>
      <c r="F178" t="s">
        <v>130</v>
      </c>
      <c r="G178" t="s">
        <v>174</v>
      </c>
      <c r="H178" t="s">
        <v>182</v>
      </c>
      <c r="I178" s="68" cm="1">
        <f t="array" ref="I178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30137.371614081891</v>
      </c>
      <c r="J178" s="68">
        <v>0</v>
      </c>
      <c r="K178" s="68">
        <v>0</v>
      </c>
      <c r="L178" s="68">
        <v>0</v>
      </c>
      <c r="M178" s="68">
        <v>30137.371614081891</v>
      </c>
      <c r="N178" s="68">
        <v>30137.371614081891</v>
      </c>
    </row>
    <row r="179" spans="1:14" x14ac:dyDescent="0.35">
      <c r="A179" t="s">
        <v>9</v>
      </c>
      <c r="B179" t="s">
        <v>72</v>
      </c>
      <c r="C179" s="1">
        <v>3</v>
      </c>
      <c r="D179" t="s">
        <v>139</v>
      </c>
      <c r="E179" t="s">
        <v>146</v>
      </c>
      <c r="F179" t="s">
        <v>129</v>
      </c>
      <c r="G179" t="s">
        <v>176</v>
      </c>
      <c r="H179" t="s">
        <v>162</v>
      </c>
      <c r="I179" s="68" cm="1">
        <f t="array" ref="I179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79" s="68">
        <v>0</v>
      </c>
      <c r="K179" s="68">
        <v>0</v>
      </c>
      <c r="L179" s="68">
        <v>0</v>
      </c>
      <c r="M179" s="68">
        <v>0</v>
      </c>
      <c r="N179" s="68">
        <v>0</v>
      </c>
    </row>
    <row r="180" spans="1:14" x14ac:dyDescent="0.35">
      <c r="A180" t="s">
        <v>9</v>
      </c>
      <c r="B180" t="s">
        <v>72</v>
      </c>
      <c r="C180" s="1">
        <v>3</v>
      </c>
      <c r="D180" t="s">
        <v>139</v>
      </c>
      <c r="E180" t="s">
        <v>146</v>
      </c>
      <c r="F180" t="s">
        <v>129</v>
      </c>
      <c r="G180" t="s">
        <v>176</v>
      </c>
      <c r="H180" t="s">
        <v>181</v>
      </c>
      <c r="I180" s="68" cm="1">
        <f t="array" ref="I180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80" s="68">
        <v>0</v>
      </c>
      <c r="K180" s="68">
        <v>0</v>
      </c>
      <c r="L180" s="68">
        <v>0</v>
      </c>
      <c r="M180" s="68">
        <v>0</v>
      </c>
      <c r="N180" s="68">
        <v>0</v>
      </c>
    </row>
    <row r="181" spans="1:14" x14ac:dyDescent="0.35">
      <c r="A181" t="s">
        <v>9</v>
      </c>
      <c r="B181" t="s">
        <v>72</v>
      </c>
      <c r="C181" s="1">
        <v>3</v>
      </c>
      <c r="D181" t="s">
        <v>139</v>
      </c>
      <c r="E181" t="s">
        <v>146</v>
      </c>
      <c r="F181" t="s">
        <v>129</v>
      </c>
      <c r="G181" t="s">
        <v>176</v>
      </c>
      <c r="H181" t="s">
        <v>182</v>
      </c>
      <c r="I181" s="68" cm="1">
        <f t="array" ref="I181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81" s="68">
        <v>0</v>
      </c>
      <c r="K181" s="68">
        <v>0</v>
      </c>
      <c r="L181" s="68">
        <v>0</v>
      </c>
      <c r="M181" s="68">
        <v>0</v>
      </c>
      <c r="N181" s="68">
        <v>0</v>
      </c>
    </row>
    <row r="182" spans="1:14" x14ac:dyDescent="0.35">
      <c r="A182" t="s">
        <v>9</v>
      </c>
      <c r="B182" t="s">
        <v>50</v>
      </c>
      <c r="C182" s="1">
        <v>1</v>
      </c>
      <c r="D182" t="s">
        <v>138</v>
      </c>
      <c r="E182" t="s">
        <v>146</v>
      </c>
      <c r="F182" t="s">
        <v>129</v>
      </c>
      <c r="G182" t="s">
        <v>176</v>
      </c>
      <c r="H182" t="s">
        <v>162</v>
      </c>
      <c r="I182" s="68" cm="1">
        <f t="array" ref="I182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82" s="68">
        <v>0</v>
      </c>
      <c r="K182" s="68">
        <v>0</v>
      </c>
      <c r="L182" s="68">
        <v>0</v>
      </c>
      <c r="M182" s="68">
        <v>0</v>
      </c>
      <c r="N182" s="68">
        <v>0</v>
      </c>
    </row>
    <row r="183" spans="1:14" x14ac:dyDescent="0.35">
      <c r="A183" t="s">
        <v>9</v>
      </c>
      <c r="B183" t="s">
        <v>50</v>
      </c>
      <c r="C183" s="1">
        <v>1</v>
      </c>
      <c r="D183" t="s">
        <v>138</v>
      </c>
      <c r="E183" t="s">
        <v>146</v>
      </c>
      <c r="F183" t="s">
        <v>129</v>
      </c>
      <c r="G183" t="s">
        <v>176</v>
      </c>
      <c r="H183" t="s">
        <v>181</v>
      </c>
      <c r="I183" s="68" cm="1">
        <f t="array" ref="I183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83" s="68">
        <v>0</v>
      </c>
      <c r="K183" s="68">
        <v>0</v>
      </c>
      <c r="L183" s="68">
        <v>0</v>
      </c>
      <c r="M183" s="68">
        <v>0</v>
      </c>
      <c r="N183" s="68">
        <v>0</v>
      </c>
    </row>
    <row r="184" spans="1:14" x14ac:dyDescent="0.35">
      <c r="A184" t="s">
        <v>9</v>
      </c>
      <c r="B184" t="s">
        <v>50</v>
      </c>
      <c r="C184" s="1">
        <v>1</v>
      </c>
      <c r="D184" t="s">
        <v>138</v>
      </c>
      <c r="E184" t="s">
        <v>146</v>
      </c>
      <c r="F184" t="s">
        <v>129</v>
      </c>
      <c r="G184" t="s">
        <v>176</v>
      </c>
      <c r="H184" t="s">
        <v>182</v>
      </c>
      <c r="I184" s="68" cm="1">
        <f t="array" ref="I184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84" s="68">
        <v>0</v>
      </c>
      <c r="K184" s="68">
        <v>0</v>
      </c>
      <c r="L184" s="68">
        <v>0</v>
      </c>
      <c r="M184" s="68">
        <v>0</v>
      </c>
      <c r="N184" s="68">
        <v>0</v>
      </c>
    </row>
    <row r="185" spans="1:14" x14ac:dyDescent="0.35">
      <c r="A185" t="s">
        <v>9</v>
      </c>
      <c r="B185" t="s">
        <v>32</v>
      </c>
      <c r="C185" s="1">
        <v>5</v>
      </c>
      <c r="D185" t="s">
        <v>106</v>
      </c>
      <c r="E185" t="s">
        <v>160</v>
      </c>
      <c r="F185" t="s">
        <v>44</v>
      </c>
      <c r="G185" t="s">
        <v>175</v>
      </c>
      <c r="H185" t="s">
        <v>162</v>
      </c>
      <c r="I185" s="68" cm="1">
        <f t="array" ref="I185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85" s="68">
        <v>0</v>
      </c>
      <c r="K185" s="68">
        <v>96266.910371377264</v>
      </c>
      <c r="L185" s="68">
        <v>96266.910371377264</v>
      </c>
      <c r="M185" s="68">
        <v>0</v>
      </c>
      <c r="N185" s="68">
        <v>0</v>
      </c>
    </row>
    <row r="186" spans="1:14" x14ac:dyDescent="0.35">
      <c r="A186" t="s">
        <v>9</v>
      </c>
      <c r="B186" t="s">
        <v>32</v>
      </c>
      <c r="C186" s="1">
        <v>5</v>
      </c>
      <c r="D186" t="s">
        <v>106</v>
      </c>
      <c r="E186" t="s">
        <v>160</v>
      </c>
      <c r="F186" t="s">
        <v>44</v>
      </c>
      <c r="G186" t="s">
        <v>175</v>
      </c>
      <c r="H186" t="s">
        <v>181</v>
      </c>
      <c r="I186" s="68" cm="1">
        <f t="array" ref="I186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86" s="68">
        <v>0</v>
      </c>
      <c r="K186" s="68">
        <v>0</v>
      </c>
      <c r="L186" s="68">
        <v>0</v>
      </c>
      <c r="M186" s="68">
        <v>0</v>
      </c>
      <c r="N186" s="68">
        <v>0</v>
      </c>
    </row>
    <row r="187" spans="1:14" x14ac:dyDescent="0.35">
      <c r="A187" t="s">
        <v>9</v>
      </c>
      <c r="B187" t="s">
        <v>32</v>
      </c>
      <c r="C187" s="1">
        <v>5</v>
      </c>
      <c r="D187" t="s">
        <v>106</v>
      </c>
      <c r="E187" t="s">
        <v>160</v>
      </c>
      <c r="F187" t="s">
        <v>44</v>
      </c>
      <c r="G187" t="s">
        <v>175</v>
      </c>
      <c r="H187" t="s">
        <v>182</v>
      </c>
      <c r="I187" s="68" cm="1">
        <f t="array" ref="I187">SUMPRODUCT((principal[[ESCOPO 1]:[ESCOPO 3]])*(principal[macroprocesso]=Tabela1[[#This Row],[macroprocesso]])*(principal[tecnologia]=Tabela1[[#This Row],[tecnologia]])*(principal[aplicação]=Tabela1[[#This Row],[aplicação]])*(principal[consumivel]=Tabela1[[#This Row],[consumivel orig]])*(Matriz_Substituicao_Otimizada!$AH$2:$AJ$2=Tabela1[[#This Row],[escopo]]))</f>
        <v>0</v>
      </c>
      <c r="J187" s="68">
        <v>0</v>
      </c>
      <c r="K187" s="68">
        <v>13335.748828531232</v>
      </c>
      <c r="L187" s="68">
        <v>13335.748828531232</v>
      </c>
      <c r="M187" s="68">
        <v>0</v>
      </c>
      <c r="N187" s="68">
        <v>0</v>
      </c>
    </row>
    <row r="189" spans="1:14" x14ac:dyDescent="0.35">
      <c r="I189" s="68" t="s">
        <v>191</v>
      </c>
      <c r="J189" s="68" t="s">
        <v>87</v>
      </c>
      <c r="K189" s="68" t="s">
        <v>175</v>
      </c>
      <c r="L189" s="68" t="s">
        <v>189</v>
      </c>
      <c r="M189" s="68" t="s">
        <v>174</v>
      </c>
      <c r="N189" s="68" t="s">
        <v>190</v>
      </c>
    </row>
    <row r="190" spans="1:14" x14ac:dyDescent="0.35">
      <c r="H190" t="s">
        <v>182</v>
      </c>
      <c r="I190" s="68">
        <f>SUMIFS(I$2:I$187,$H$2:$H$187,$H190)</f>
        <v>86589.821800369216</v>
      </c>
      <c r="J190" s="68">
        <f t="shared" ref="J190:N192" si="0">SUMIFS(J$2:J$187,$H$2:$H$187,$H190)</f>
        <v>70393.510124023509</v>
      </c>
      <c r="K190" s="68">
        <f t="shared" si="0"/>
        <v>70103.942285773097</v>
      </c>
      <c r="L190" s="68">
        <f t="shared" si="0"/>
        <v>69946.070650295835</v>
      </c>
      <c r="M190" s="68">
        <f t="shared" si="0"/>
        <v>86747.693435846493</v>
      </c>
      <c r="N190" s="68">
        <f t="shared" si="0"/>
        <v>86589.821800369216</v>
      </c>
    </row>
    <row r="191" spans="1:14" x14ac:dyDescent="0.35">
      <c r="H191" t="s">
        <v>181</v>
      </c>
      <c r="I191" s="68">
        <f t="shared" ref="I191:I192" si="1">SUMIFS(I$2:I$187,$H$2:$H$187,$H191)</f>
        <v>10.277083604088668</v>
      </c>
      <c r="J191" s="68">
        <f t="shared" si="0"/>
        <v>10.277083604088668</v>
      </c>
      <c r="K191" s="68">
        <f t="shared" si="0"/>
        <v>10.277083604088668</v>
      </c>
      <c r="L191" s="68">
        <f t="shared" si="0"/>
        <v>10.277083604088668</v>
      </c>
      <c r="M191" s="68">
        <f t="shared" si="0"/>
        <v>10.277083604088668</v>
      </c>
      <c r="N191" s="68">
        <f t="shared" si="0"/>
        <v>10.277083604088668</v>
      </c>
    </row>
    <row r="192" spans="1:14" x14ac:dyDescent="0.35">
      <c r="H192" t="s">
        <v>162</v>
      </c>
      <c r="I192" s="68">
        <f t="shared" si="1"/>
        <v>185450.83099180786</v>
      </c>
      <c r="J192" s="68">
        <f t="shared" si="0"/>
        <v>362335.08101221139</v>
      </c>
      <c r="K192" s="68">
        <f t="shared" si="0"/>
        <v>288561.73677345266</v>
      </c>
      <c r="L192" s="68">
        <f t="shared" si="0"/>
        <v>285139.69329775788</v>
      </c>
      <c r="M192" s="68">
        <f t="shared" si="0"/>
        <v>188872.87446750264</v>
      </c>
      <c r="N192" s="68">
        <f t="shared" si="0"/>
        <v>185450.83099180786</v>
      </c>
    </row>
    <row r="193" spans="9:14" x14ac:dyDescent="0.35">
      <c r="I193" s="68">
        <f>SUM(I190:I192)</f>
        <v>272050.92987578118</v>
      </c>
      <c r="J193" s="68">
        <f t="shared" ref="J193:N193" si="2">SUM(J190:J192)</f>
        <v>432738.868219839</v>
      </c>
      <c r="K193" s="68">
        <f t="shared" si="2"/>
        <v>358675.95614282985</v>
      </c>
      <c r="L193" s="68">
        <f t="shared" si="2"/>
        <v>355096.04103165783</v>
      </c>
      <c r="M193" s="68">
        <f t="shared" si="2"/>
        <v>275630.84498695319</v>
      </c>
      <c r="N193" s="68">
        <f t="shared" si="2"/>
        <v>272050.92987578118</v>
      </c>
    </row>
    <row r="196" spans="9:14" x14ac:dyDescent="0.35">
      <c r="J196" s="68">
        <f>J190/J$193</f>
        <v>0.16266971907007521</v>
      </c>
      <c r="K196" s="68">
        <f>K190/K$193</f>
        <v>0.19545202594471292</v>
      </c>
      <c r="L196" s="68">
        <f>L190/L$193</f>
        <v>0.19697789490156536</v>
      </c>
      <c r="M196" s="68">
        <f>M190/M$193</f>
        <v>0.31472418640211564</v>
      </c>
      <c r="N196" s="68">
        <f>N190/N$193</f>
        <v>0.31828533664599584</v>
      </c>
    </row>
    <row r="197" spans="9:14" x14ac:dyDescent="0.35">
      <c r="J197" s="68">
        <f>J191/J$193</f>
        <v>2.3748926567113281E-5</v>
      </c>
      <c r="K197" s="68">
        <f>K191/K$193</f>
        <v>2.865283671257905E-5</v>
      </c>
      <c r="L197" s="68">
        <f>L191/L$193</f>
        <v>2.8941701445701097E-5</v>
      </c>
      <c r="M197" s="68">
        <f>M191/M$193</f>
        <v>3.7285680434550521E-5</v>
      </c>
      <c r="N197" s="68">
        <f>N191/N$193</f>
        <v>3.7776322281938894E-5</v>
      </c>
    </row>
    <row r="198" spans="9:14" x14ac:dyDescent="0.35">
      <c r="J198" s="68">
        <f>J192/J$193</f>
        <v>0.8373065320033577</v>
      </c>
      <c r="K198" s="68">
        <f>K192/K$193</f>
        <v>0.8045193212185745</v>
      </c>
      <c r="L198" s="68">
        <f>L192/L$193</f>
        <v>0.8029931633969889</v>
      </c>
      <c r="M198" s="68">
        <f>M192/M$193</f>
        <v>0.68523852791744988</v>
      </c>
      <c r="N198" s="68">
        <f>N192/N$193</f>
        <v>0.68167688703172213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46C40A0B958248A28C057BB6B1475A" ma:contentTypeVersion="18" ma:contentTypeDescription="Crie um novo documento." ma:contentTypeScope="" ma:versionID="89b93e1207857a576aca562cb71d9a11">
  <xsd:schema xmlns:xsd="http://www.w3.org/2001/XMLSchema" xmlns:xs="http://www.w3.org/2001/XMLSchema" xmlns:p="http://schemas.microsoft.com/office/2006/metadata/properties" xmlns:ns1="http://schemas.microsoft.com/sharepoint/v3" xmlns:ns2="4292d460-46e2-4300-a09d-427979779b29" xmlns:ns3="c63adb8f-c749-4011-aa8e-1a7ec8d5d2af" targetNamespace="http://schemas.microsoft.com/office/2006/metadata/properties" ma:root="true" ma:fieldsID="c2c423a8afa4173dea94cd560eb9cd06" ns1:_="" ns2:_="" ns3:_="">
    <xsd:import namespace="http://schemas.microsoft.com/sharepoint/v3"/>
    <xsd:import namespace="4292d460-46e2-4300-a09d-427979779b29"/>
    <xsd:import namespace="c63adb8f-c749-4011-aa8e-1a7ec8d5d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d460-46e2-4300-a09d-427979779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adb8f-c749-4011-aa8e-1a7ec8d5d2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9fdada2-68b6-46b1-a109-737278b241f9}" ma:internalName="TaxCatchAll" ma:showField="CatchAllData" ma:web="c63adb8f-c749-4011-aa8e-1a7ec8d5d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292d460-46e2-4300-a09d-427979779b29">
      <Terms xmlns="http://schemas.microsoft.com/office/infopath/2007/PartnerControls"/>
    </lcf76f155ced4ddcb4097134ff3c332f>
    <_ip_UnifiedCompliancePolicyProperties xmlns="http://schemas.microsoft.com/sharepoint/v3" xsi:nil="true"/>
    <TaxCatchAll xmlns="c63adb8f-c749-4011-aa8e-1a7ec8d5d2af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CC9C6BB8-97A4-452F-90B5-6DA094F90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92d460-46e2-4300-a09d-427979779b29"/>
    <ds:schemaRef ds:uri="c63adb8f-c749-4011-aa8e-1a7ec8d5d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5A35B5-7AEA-46E7-ABB9-FDF73F1DDA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E63AD-F45A-47CD-B034-7F70FA0F93D9}">
  <ds:schemaRefs>
    <ds:schemaRef ds:uri="978f70ec-4964-4afa-8f20-07f8c0e191da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sharepoint/v3"/>
    <ds:schemaRef ds:uri="4292d460-46e2-4300-a09d-427979779b29"/>
    <ds:schemaRef ds:uri="c63adb8f-c749-4011-aa8e-1a7ec8d5d2af"/>
  </ds:schemaRefs>
</ds:datastoreItem>
</file>

<file path=customXml/itemProps4.xml><?xml version="1.0" encoding="utf-8"?>
<ds:datastoreItem xmlns:ds="http://schemas.openxmlformats.org/officeDocument/2006/customXml" ds:itemID="{EE776B0E-770B-4DDB-8556-DFF9C21ACCD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Matriz_Substituicao_Otimizada</vt:lpstr>
      <vt:lpstr>Dados_SanKey</vt:lpstr>
    </vt:vector>
  </TitlesOfParts>
  <Company>Vale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do Nascimento Quaresma</dc:creator>
  <cp:lastModifiedBy>Tiago Pessotti</cp:lastModifiedBy>
  <dcterms:created xsi:type="dcterms:W3CDTF">2025-04-15T14:21:45Z</dcterms:created>
  <dcterms:modified xsi:type="dcterms:W3CDTF">2025-06-16T17:44:20Z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0x0101000646C40A0B958248A28C057BB6B1475A</vt:lpwstr>
  </property>
  <property fmtid="{D5CDD505-2E9C-101B-9397-08002B2CF9AE}" pid="3" name="MediaServiceImageTags">
    <vt:lpwstr/>
  </property>
</Properties>
</file>