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1E5A3DE9-BACD-4048-95D4-2063927F695B}" xr6:coauthVersionLast="47" xr6:coauthVersionMax="47" xr10:uidLastSave="{00000000-0000-0000-0000-000000000000}"/>
  <bookViews>
    <workbookView xWindow="28680" yWindow="-135" windowWidth="29040" windowHeight="17640" activeTab="1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2" i="8" l="1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7" i="2"/>
  <c r="F16" i="2"/>
  <c r="F15" i="2"/>
  <c r="F14" i="2"/>
  <c r="F21" i="2"/>
  <c r="F13" i="2"/>
  <c r="C32" i="1"/>
  <c r="C31" i="1"/>
  <c r="F12" i="2"/>
  <c r="F11" i="2"/>
  <c r="F6" i="2"/>
  <c r="F7" i="2"/>
  <c r="F10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9" i="2"/>
  <c r="F8" i="2"/>
  <c r="F5" i="2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<sst xmlns="http://schemas.openxmlformats.org/spreadsheetml/2006/main" count="221" uniqueCount="149">
  <si>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</si>
  <si>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</si>
  <si>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</si>
  <si>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</si>
  <si>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</si>
  <si>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</si>
  <si>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</si>
  <si>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</si>
  <si>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</si>
  <si>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</si>
  <si>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</si>
  <si>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</si>
  <si>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</si>
  <si>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</si>
  <si>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https://www.amazon.com/HiLetgo-KW12-3-Roller-Switch-Normally/dp/B07X142VGC</t>
  </si>
  <si>
    <t>Limit switches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</si>
  <si>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</si>
  <si>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</si>
  <si>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</si>
  <si>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</si>
  <si>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</si>
  <si>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</si>
  <si>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</si>
  <si>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</si>
  <si>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</si>
  <si>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</si>
  <si>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</si>
  <si>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</si>
  <si>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</si>
  <si>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</si>
  <si>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</si>
  <si>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</si>
  <si>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</si>
  <si>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</si>
  <si>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</si>
  <si>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</si>
  <si>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</si>
  <si>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</si>
  <si>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</si>
  <si>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</si>
  <si>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</si>
  <si>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</si>
  <si>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</si>
  <si>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</si>
  <si>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</si>
  <si>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</si>
  <si>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</si>
  <si>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</si>
  <si>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</si>
  <si>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</si>
  <si>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</si>
  <si>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</si>
  <si>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</si>
  <si>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</si>
  <si>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</si>
  <si>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</si>
  <si>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</si>
  <si>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</si>
  <si>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</si>
  <si>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</si>
  <si>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</si>
  <si>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</si>
  <si>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</si>
  <si>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</si>
  <si>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</si>
  <si>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</si>
  <si>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</si>
  <si>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</si>
  <si>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</si>
  <si>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</si>
  <si>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</si>
  <si>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</si>
  <si>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</si>
  <si>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</si>
  <si>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</si>
  <si>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</si>
  <si>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</si>
  <si>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</si>
  <si>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</si>
  <si>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</si>
  <si>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</si>
  <si>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</si>
  <si>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</si>
  <si>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</si>
  <si>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</si>
  <si>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</si>
  <si>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</si>
  <si>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</si>
  <si>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</si>
  <si>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</si>
  <si>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</si>
  <si>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</si>
  <si>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</si>
  <si>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</si>
  <si>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</si>
  <si>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</si>
  <si>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</si>
  <si>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</si>
  <si>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</si>
  <si>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</si>
  <si>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</si>
  <si>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</si>
  <si>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</si>
  <si>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</si>
  <si>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</si>
  <si>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</si>
  <si>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</si>
  <si>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</si>
  <si>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</si>
  <si>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</si>
  <si>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</si>
  <si>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</si>
  <si>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</si>
  <si>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</si>
  <si>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</si>
  <si>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</si>
  <si>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</si>
  <si>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</si>
  <si>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</si>
  <si>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</si>
  <si>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</si>
  <si>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</si>
  <si>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</si>
  <si>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</si>
  <si>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</si>
  <si>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</si>
  <si>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</si>
  <si>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</si>
  <si>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</si>
  <si>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</si>
  <si>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</si>
  <si>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</si>
  <si>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</si>
  <si>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</si>
  <si>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</si>
  <si>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</si>
  <si>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</si>
  <si>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</si>
  <si>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</si>
  <si>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M16x2mm 50mm Hex Screw (2pcs)</t>
  </si>
  <si>
    <t>https://www.amazon.com/gp/product/B0BG1NS2MZ?smid=A2TDN352CG6LDT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</si>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</sst>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jpeg"/><Relationship Id="rId2" Type="http://schemas.openxmlformats.org/officeDocument/2006/relationships/image" Target="../media/image18.jpeg"/><Relationship Id="rId1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jpeg"/><Relationship Id="rId1" Type="http://schemas.openxmlformats.org/officeDocument/2006/relationships/image" Target="../media/image3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recision-Weighting-Weighing-Controller-Indicator/dp/B07B48PWHD" TargetMode="External"/><Relationship Id="rId3" Type="http://schemas.openxmlformats.org/officeDocument/2006/relationships/hyperlink" Target="https://www.amazon.com/dp/B00QEUFRXK?psc=1&amp;smid=AWQBCGWISS7BL" TargetMode="External"/><Relationship Id="rId7" Type="http://schemas.openxmlformats.org/officeDocument/2006/relationships/hyperlink" Target="https://www.amazon.com/gp/product/B079LVMC6X" TargetMode="External"/><Relationship Id="rId2" Type="http://schemas.openxmlformats.org/officeDocument/2006/relationships/hyperlink" Target="https://www.amazon.com/ANWOK-SFU1204-Machining-BallScrew-Supportsfor/dp/B09BR414X7/?th=1" TargetMode="External"/><Relationship Id="rId1" Type="http://schemas.openxmlformats.org/officeDocument/2006/relationships/hyperlink" Target="https://www.amazon.com/HiLetgo-KW12-3-Roller-Switch-Normally/dp/B07X142VGC" TargetMode="External"/><Relationship Id="rId6" Type="http://schemas.openxmlformats.org/officeDocument/2006/relationships/hyperlink" Target="https://www.amazon.com/gp/product/B07FW35184" TargetMode="External"/><Relationship Id="rId5" Type="http://schemas.openxmlformats.org/officeDocument/2006/relationships/hyperlink" Target="https://www.amazon.com/dp/B0BZYX7Z4Z" TargetMode="External"/><Relationship Id="rId4" Type="http://schemas.openxmlformats.org/officeDocument/2006/relationships/hyperlink" Target="https://www.omc-stepperonline.com/nema-17-stepper-motor-bipolar-l-48mm-w-gear-ratio-19-1-planetary-gearbox-17hs19-1684s-pg19" TargetMode="External"/><Relationship Id="rId9" Type="http://schemas.openxmlformats.org/officeDocument/2006/relationships/hyperlink" Target="https://www.amazon.com/HELIFOUNER-Pieces-2020-Aluminum-Profile/dp/B0B211BNM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1"/>
  <sheetViews>
    <sheetView zoomScale="124" zoomScaleNormal="124" workbookViewId="0">
      <selection activeCell="I18" sqref="I18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128</v>
      </c>
    </row>
    <row r="5" spans="3:18" x14ac:dyDescent="0.25">
      <c r="C5" t="s">
        <v>125</v>
      </c>
      <c r="D5">
        <v>36.51</v>
      </c>
      <c r="E5">
        <v>1</v>
      </c>
      <c r="F5">
        <f t="shared" ref="F5:F17" si="0">E5*D5</f>
        <v>36.51</v>
      </c>
      <c r="I5" s="1" t="s">
        <v>124</v>
      </c>
    </row>
    <row r="6" spans="3:18" x14ac:dyDescent="0.25">
      <c r="C6" t="s">
        <v>28</v>
      </c>
      <c r="D6">
        <v>40.43</v>
      </c>
      <c r="E6">
        <v>2</v>
      </c>
      <c r="F6">
        <f t="shared" si="0"/>
        <v>80.86</v>
      </c>
      <c r="G6" t="s">
        <v>61</v>
      </c>
      <c r="I6" s="1" t="s">
        <v>17</v>
      </c>
      <c r="R6" s="1" t="s">
        <v>37</v>
      </c>
    </row>
    <row r="7" spans="3:18" x14ac:dyDescent="0.25">
      <c r="C7" t="s">
        <v>62</v>
      </c>
      <c r="D7">
        <v>9.89</v>
      </c>
      <c r="E7">
        <v>2</v>
      </c>
      <c r="F7">
        <f t="shared" si="0"/>
        <v>19.78</v>
      </c>
      <c r="G7" t="s">
        <v>61</v>
      </c>
      <c r="I7" s="1" t="s">
        <v>63</v>
      </c>
      <c r="R7" s="1"/>
    </row>
    <row r="8" spans="3:18" x14ac:dyDescent="0.25">
      <c r="C8" t="s">
        <v>27</v>
      </c>
      <c r="D8">
        <v>35.020000000000003</v>
      </c>
      <c r="E8">
        <v>1</v>
      </c>
      <c r="F8">
        <f t="shared" si="0"/>
        <v>35.020000000000003</v>
      </c>
      <c r="I8" s="1" t="s">
        <v>26</v>
      </c>
    </row>
    <row r="9" spans="3:18" x14ac:dyDescent="0.25">
      <c r="C9" t="s">
        <v>15</v>
      </c>
      <c r="D9">
        <v>5.99</v>
      </c>
      <c r="E9">
        <v>1</v>
      </c>
      <c r="F9">
        <f t="shared" si="0"/>
        <v>5.99</v>
      </c>
      <c r="I9" s="1" t="s">
        <v>14</v>
      </c>
    </row>
    <row r="10" spans="3:18" x14ac:dyDescent="0.25">
      <c r="C10" t="s">
        <v>132</v>
      </c>
      <c r="D10">
        <v>22.57</v>
      </c>
      <c r="E10">
        <v>1</v>
      </c>
      <c r="F10">
        <f t="shared" si="0"/>
        <v>22.57</v>
      </c>
      <c r="I10" s="1" t="s">
        <v>131</v>
      </c>
    </row>
    <row r="11" spans="3:18" x14ac:dyDescent="0.25">
      <c r="C11" t="s">
        <v>126</v>
      </c>
      <c r="D11">
        <v>5.49</v>
      </c>
      <c r="E11">
        <v>1</v>
      </c>
      <c r="F11">
        <f t="shared" si="0"/>
        <v>5.49</v>
      </c>
      <c r="I11" s="1" t="s">
        <v>127</v>
      </c>
    </row>
    <row r="12" spans="3:18" x14ac:dyDescent="0.25">
      <c r="C12" t="s">
        <v>129</v>
      </c>
      <c r="D12">
        <v>11.5</v>
      </c>
      <c r="E12">
        <v>1</v>
      </c>
      <c r="F12">
        <f t="shared" si="0"/>
        <v>11.5</v>
      </c>
      <c r="I12" s="1" t="s">
        <v>130</v>
      </c>
    </row>
    <row r="13" spans="3:18" x14ac:dyDescent="0.25">
      <c r="C13" t="s">
        <v>134</v>
      </c>
      <c r="D13">
        <v>6.99</v>
      </c>
      <c r="E13">
        <v>1</v>
      </c>
      <c r="F13">
        <f t="shared" si="0"/>
        <v>6.99</v>
      </c>
      <c r="I13" s="1" t="s">
        <v>133</v>
      </c>
    </row>
    <row r="14" spans="3:18" x14ac:dyDescent="0.25">
      <c r="C14" t="s">
        <v>139</v>
      </c>
      <c r="D14">
        <v>12.09</v>
      </c>
      <c r="E14">
        <v>1</v>
      </c>
      <c r="F14">
        <f t="shared" si="0"/>
        <v>12.09</v>
      </c>
      <c r="I14" s="1" t="s">
        <v>140</v>
      </c>
    </row>
    <row r="15" spans="3:18" x14ac:dyDescent="0.25">
      <c r="C15" t="s">
        <v>135</v>
      </c>
      <c r="E15">
        <v>1</v>
      </c>
      <c r="F15">
        <f t="shared" si="0"/>
        <v>0</v>
      </c>
      <c r="I15" s="1" t="s">
        <v>136</v>
      </c>
    </row>
    <row r="16" spans="3:18" x14ac:dyDescent="0.25">
      <c r="C16" t="s">
        <v>137</v>
      </c>
      <c r="D16">
        <v>6.99</v>
      </c>
      <c r="E16">
        <v>1</v>
      </c>
      <c r="F16">
        <f t="shared" si="0"/>
        <v>6.99</v>
      </c>
      <c r="I16" s="1" t="s">
        <v>138</v>
      </c>
    </row>
    <row r="17" spans="3:9" x14ac:dyDescent="0.25">
      <c r="C17" t="s">
        <v>141</v>
      </c>
      <c r="D17">
        <v>7.79</v>
      </c>
      <c r="E17">
        <v>1</v>
      </c>
      <c r="F17">
        <f t="shared" si="0"/>
        <v>7.79</v>
      </c>
      <c r="I17" s="1" t="s">
        <v>142</v>
      </c>
    </row>
    <row r="18" spans="3:9" x14ac:dyDescent="0.25">
      <c r="I18" s="1"/>
    </row>
    <row r="19" spans="3:9" x14ac:dyDescent="0.25">
      <c r="I19" s="1"/>
    </row>
    <row r="20" spans="3:9" x14ac:dyDescent="0.25">
      <c r="I20" s="1"/>
    </row>
    <row r="21" spans="3:9" x14ac:dyDescent="0.25">
      <c r="E21" t="s">
        <v>12</v>
      </c>
      <c r="F21">
        <f>SUM(F5:F14)</f>
        <v>236.80000000000004</v>
      </c>
    </row>
  </sheetData>
  <hyperlinks>
    <hyperlink ref="I9" r:id="rId1" xr:uid="{61F1A763-C517-4BF8-9889-F49E520FCE17}"/>
    <hyperlink ref="I8" r:id="rId2" xr:uid="{CB4419F2-72C9-4C94-91D9-87A0AA87BCB5}"/>
    <hyperlink ref="I6" r:id="rId3" xr:uid="{FDA0679E-F657-4EBB-8E29-6BE76788E24E}"/>
    <hyperlink ref="R6" r:id="rId4" xr:uid="{DE3FC601-CC53-4A11-B831-B13F95877B4B}"/>
    <hyperlink ref="I7" r:id="rId5" xr:uid="{1F75F018-B335-4D5B-A956-84207CFE837B}"/>
    <hyperlink ref="I11" r:id="rId6" xr:uid="{988AC50C-1FE5-4D7F-BF6B-A401D8AF39E6}"/>
    <hyperlink ref="I12" r:id="rId7" xr:uid="{B64FF050-FDD6-42D1-B4E2-ABF61E0B0344}"/>
    <hyperlink ref="I5" r:id="rId8" xr:uid="{2D82F46C-8B91-4972-9329-707B565885F8}"/>
    <hyperlink ref="I13" r:id="rId9" xr:uid="{FA1382E9-A642-42F7-B7CE-6F337549F5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tabSelected="1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84</v>
      </c>
      <c r="C2" s="46" t="s">
        <v>106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37</v>
      </c>
    </row>
    <row r="4" spans="2:9" x14ac:dyDescent="0.25">
      <c r="B4" s="7" t="s">
        <v>25</v>
      </c>
      <c r="C4" s="8"/>
      <c r="D4"/>
    </row>
    <row r="5" spans="2:9" x14ac:dyDescent="0.25">
      <c r="B5" s="8" t="s">
        <v>18</v>
      </c>
      <c r="C5" s="9">
        <v>4.0000000000000001E-3</v>
      </c>
      <c r="D5" s="10" t="s">
        <v>1</v>
      </c>
    </row>
    <row r="6" spans="2:9" x14ac:dyDescent="0.25">
      <c r="B6" s="8" t="s">
        <v>38</v>
      </c>
      <c r="C6" s="11">
        <f>0.8</f>
        <v>0.8</v>
      </c>
      <c r="D6" s="12" t="s">
        <v>6</v>
      </c>
    </row>
    <row r="7" spans="2:9" x14ac:dyDescent="0.25">
      <c r="B7" s="8" t="s">
        <v>39</v>
      </c>
      <c r="C7" s="11">
        <v>0.9</v>
      </c>
      <c r="D7" s="12" t="s">
        <v>6</v>
      </c>
    </row>
    <row r="8" spans="2:9" x14ac:dyDescent="0.25">
      <c r="B8" s="8" t="s">
        <v>29</v>
      </c>
      <c r="C8" s="11">
        <v>200</v>
      </c>
      <c r="D8" s="12" t="s">
        <v>55</v>
      </c>
    </row>
    <row r="9" spans="2:9" x14ac:dyDescent="0.25">
      <c r="B9" s="8" t="s">
        <v>16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86</v>
      </c>
      <c r="C11" s="35">
        <v>2</v>
      </c>
      <c r="D11" s="12" t="s">
        <v>6</v>
      </c>
    </row>
    <row r="12" spans="2:9" x14ac:dyDescent="0.25">
      <c r="B12" s="8" t="s">
        <v>87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41</v>
      </c>
      <c r="C15" s="7" t="s">
        <v>42</v>
      </c>
      <c r="D15" s="7" t="s">
        <v>43</v>
      </c>
      <c r="E15"/>
    </row>
    <row r="16" spans="2:9" x14ac:dyDescent="0.25">
      <c r="B16" s="8" t="s">
        <v>44</v>
      </c>
      <c r="C16" s="48">
        <v>0.52</v>
      </c>
      <c r="D16" s="48"/>
      <c r="E16" s="10" t="s">
        <v>0</v>
      </c>
    </row>
    <row r="17" spans="2:7" x14ac:dyDescent="0.25">
      <c r="B17" s="8" t="s">
        <v>40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83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60</v>
      </c>
      <c r="C22" s="8"/>
      <c r="D22"/>
    </row>
    <row r="23" spans="2:7" x14ac:dyDescent="0.25">
      <c r="B23" s="8" t="s">
        <v>45</v>
      </c>
      <c r="C23" s="36">
        <f>C5/C8/C10/C11*1000</f>
        <v>5.2075196583867115E-4</v>
      </c>
      <c r="D23" s="10" t="s">
        <v>30</v>
      </c>
    </row>
    <row r="24" spans="2:7" x14ac:dyDescent="0.25">
      <c r="B24" s="8" t="s">
        <v>46</v>
      </c>
      <c r="C24" s="9">
        <v>50</v>
      </c>
      <c r="D24" s="10" t="s">
        <v>30</v>
      </c>
    </row>
    <row r="25" spans="2:7" x14ac:dyDescent="0.25">
      <c r="B25" s="8" t="s">
        <v>47</v>
      </c>
      <c r="C25" s="16">
        <f>C23/C24*1000000</f>
        <v>10.415039316773424</v>
      </c>
      <c r="D25" s="12" t="s">
        <v>54</v>
      </c>
    </row>
    <row r="26" spans="2:7" x14ac:dyDescent="0.25">
      <c r="C26" s="17"/>
      <c r="D26" s="18"/>
    </row>
    <row r="27" spans="2:7" x14ac:dyDescent="0.25">
      <c r="B27" s="7" t="s">
        <v>59</v>
      </c>
      <c r="C27" s="8"/>
      <c r="D27"/>
    </row>
    <row r="28" spans="2:7" x14ac:dyDescent="0.25">
      <c r="B28" s="8" t="s">
        <v>31</v>
      </c>
      <c r="C28" s="19">
        <v>2100000000</v>
      </c>
      <c r="D28" s="10" t="s">
        <v>20</v>
      </c>
    </row>
    <row r="29" spans="2:7" x14ac:dyDescent="0.25">
      <c r="B29" s="8" t="s">
        <v>33</v>
      </c>
      <c r="C29" s="19">
        <v>50000000</v>
      </c>
      <c r="D29" s="10" t="s">
        <v>20</v>
      </c>
    </row>
    <row r="30" spans="2:7" x14ac:dyDescent="0.25">
      <c r="B30" s="8" t="s">
        <v>32</v>
      </c>
      <c r="C30" s="19">
        <v>60000000</v>
      </c>
      <c r="D30" s="10" t="s">
        <v>20</v>
      </c>
    </row>
    <row r="31" spans="2:7" x14ac:dyDescent="0.25">
      <c r="B31" s="8" t="s">
        <v>34</v>
      </c>
      <c r="C31" s="16">
        <f>D18/C29*1000*1000</f>
        <v>316.21526433483928</v>
      </c>
      <c r="D31" s="10" t="s">
        <v>36</v>
      </c>
      <c r="F31" s="20"/>
    </row>
    <row r="32" spans="2:7" x14ac:dyDescent="0.25">
      <c r="B32" s="8" t="s">
        <v>35</v>
      </c>
      <c r="C32" s="16">
        <f>D18/C30*1000*1000</f>
        <v>263.51272027903269</v>
      </c>
      <c r="D32" s="10" t="s">
        <v>36</v>
      </c>
    </row>
    <row r="33" spans="2:8" x14ac:dyDescent="0.25">
      <c r="B33" s="8" t="s">
        <v>48</v>
      </c>
      <c r="C33" s="21">
        <f>C29/C28*1000000</f>
        <v>23809.523809523809</v>
      </c>
      <c r="D33" s="12" t="s">
        <v>53</v>
      </c>
    </row>
    <row r="34" spans="2:8" x14ac:dyDescent="0.25">
      <c r="B34" s="8" t="s">
        <v>49</v>
      </c>
      <c r="C34" s="21">
        <f>C33/C25</f>
        <v>2286.071428571428</v>
      </c>
      <c r="D34" s="10" t="s">
        <v>52</v>
      </c>
    </row>
    <row r="35" spans="2:8" x14ac:dyDescent="0.25">
      <c r="B35" s="8" t="s">
        <v>50</v>
      </c>
      <c r="C35" s="9">
        <v>50</v>
      </c>
      <c r="D35" s="10" t="s">
        <v>51</v>
      </c>
    </row>
    <row r="36" spans="2:8" x14ac:dyDescent="0.25">
      <c r="B36" s="8" t="s">
        <v>64</v>
      </c>
      <c r="C36" s="21">
        <f>C34/C35</f>
        <v>45.721428571428561</v>
      </c>
      <c r="D36" s="10" t="s">
        <v>56</v>
      </c>
    </row>
    <row r="39" spans="2:8" s="26" customFormat="1" ht="20.25" thickBot="1" x14ac:dyDescent="0.3">
      <c r="B39" s="26" t="s">
        <v>93</v>
      </c>
    </row>
    <row r="40" spans="2:8" ht="15.75" thickTop="1" x14ac:dyDescent="0.25"/>
    <row r="41" spans="2:8" x14ac:dyDescent="0.25">
      <c r="B41" s="8" t="s">
        <v>89</v>
      </c>
      <c r="C41" s="9">
        <v>1.6</v>
      </c>
      <c r="D41" s="12" t="s">
        <v>6</v>
      </c>
      <c r="F41" s="7" t="s">
        <v>107</v>
      </c>
      <c r="G41" s="8"/>
      <c r="H41" s="25">
        <f>D18/E2-1</f>
        <v>0.58107632167419654</v>
      </c>
    </row>
    <row r="42" spans="2:8" x14ac:dyDescent="0.25">
      <c r="B42" s="8" t="s">
        <v>90</v>
      </c>
      <c r="C42" s="9">
        <v>2</v>
      </c>
      <c r="D42" s="12" t="s">
        <v>6</v>
      </c>
    </row>
    <row r="43" spans="2:8" x14ac:dyDescent="0.25">
      <c r="B43" s="8" t="s">
        <v>91</v>
      </c>
      <c r="C43" s="9">
        <v>2</v>
      </c>
      <c r="D43" s="12" t="s">
        <v>6</v>
      </c>
    </row>
    <row r="45" spans="2:8" x14ac:dyDescent="0.25">
      <c r="B45" s="8"/>
      <c r="C45" s="51" t="s">
        <v>97</v>
      </c>
      <c r="D45" s="51"/>
      <c r="E45" s="51"/>
    </row>
    <row r="46" spans="2:8" x14ac:dyDescent="0.25">
      <c r="B46" s="8"/>
      <c r="C46" s="7" t="s">
        <v>95</v>
      </c>
      <c r="D46" s="7" t="s">
        <v>96</v>
      </c>
      <c r="E46" s="7" t="s">
        <v>74</v>
      </c>
    </row>
    <row r="47" spans="2:8" x14ac:dyDescent="0.25">
      <c r="B47" s="7" t="s">
        <v>94</v>
      </c>
      <c r="E47" s="25">
        <f>C73</f>
        <v>5.544135762574065E-4</v>
      </c>
    </row>
    <row r="48" spans="2:8" x14ac:dyDescent="0.25">
      <c r="B48" s="7" t="s">
        <v>88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92</v>
      </c>
    </row>
    <row r="50" spans="2:5" x14ac:dyDescent="0.25">
      <c r="B50" s="7" t="s">
        <v>98</v>
      </c>
    </row>
    <row r="51" spans="2:5" x14ac:dyDescent="0.25">
      <c r="B51" s="7" t="s">
        <v>99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69</v>
      </c>
    </row>
    <row r="58" spans="2:5" ht="15.75" thickTop="1" x14ac:dyDescent="0.25"/>
    <row r="59" spans="2:5" s="27" customFormat="1" ht="18" thickBot="1" x14ac:dyDescent="0.3">
      <c r="B59" s="27" t="s">
        <v>79</v>
      </c>
    </row>
    <row r="60" spans="2:5" ht="15.75" thickTop="1" x14ac:dyDescent="0.25"/>
    <row r="61" spans="2:5" x14ac:dyDescent="0.25">
      <c r="B61" s="7" t="s">
        <v>75</v>
      </c>
      <c r="C61" s="8"/>
    </row>
    <row r="62" spans="2:5" x14ac:dyDescent="0.25">
      <c r="B62" s="8" t="s">
        <v>19</v>
      </c>
      <c r="C62" s="28">
        <v>200000000000</v>
      </c>
      <c r="D62" s="10" t="s">
        <v>20</v>
      </c>
    </row>
    <row r="63" spans="2:5" x14ac:dyDescent="0.25">
      <c r="B63" s="8" t="s">
        <v>21</v>
      </c>
      <c r="C63" s="9">
        <v>0.35</v>
      </c>
      <c r="D63" s="10" t="s">
        <v>1</v>
      </c>
      <c r="E63" s="5" t="s">
        <v>81</v>
      </c>
    </row>
    <row r="64" spans="2:5" x14ac:dyDescent="0.25">
      <c r="B64" s="8" t="s">
        <v>22</v>
      </c>
      <c r="C64" s="9">
        <v>0.01</v>
      </c>
      <c r="D64" s="10" t="s">
        <v>1</v>
      </c>
      <c r="E64" s="5" t="s">
        <v>77</v>
      </c>
    </row>
    <row r="65" spans="2:8" x14ac:dyDescent="0.25">
      <c r="B65" s="8" t="s">
        <v>23</v>
      </c>
      <c r="C65" s="29">
        <f>PI()/4*(C64/2)^4</f>
        <v>4.9087385212340517E-10</v>
      </c>
      <c r="D65" s="10" t="s">
        <v>24</v>
      </c>
    </row>
    <row r="66" spans="2:8" x14ac:dyDescent="0.25">
      <c r="B66" s="8" t="s">
        <v>57</v>
      </c>
      <c r="C66" s="29">
        <f>PI()/4*C64^2</f>
        <v>7.8539816339744827E-5</v>
      </c>
      <c r="D66" s="10" t="s">
        <v>58</v>
      </c>
    </row>
    <row r="67" spans="2:8" x14ac:dyDescent="0.25">
      <c r="C67" s="22"/>
    </row>
    <row r="68" spans="2:8" x14ac:dyDescent="0.25">
      <c r="B68" s="8" t="s">
        <v>85</v>
      </c>
      <c r="C68" s="8"/>
    </row>
    <row r="69" spans="2:8" x14ac:dyDescent="0.25">
      <c r="B69" s="8" t="s">
        <v>76</v>
      </c>
      <c r="C69" s="11">
        <v>2</v>
      </c>
      <c r="D69" s="12" t="s">
        <v>6</v>
      </c>
    </row>
    <row r="70" spans="2:8" x14ac:dyDescent="0.25">
      <c r="B70" s="8" t="s">
        <v>78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82</v>
      </c>
      <c r="C71" s="21">
        <f>P103</f>
        <v>21083</v>
      </c>
      <c r="D71" s="10" t="s">
        <v>3</v>
      </c>
    </row>
    <row r="72" spans="2:8" x14ac:dyDescent="0.25">
      <c r="B72" s="8" t="s">
        <v>91</v>
      </c>
      <c r="C72" s="21">
        <f>C43</f>
        <v>2</v>
      </c>
      <c r="D72" s="10"/>
    </row>
    <row r="73" spans="2:8" x14ac:dyDescent="0.25">
      <c r="B73" s="8" t="s">
        <v>115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80</v>
      </c>
    </row>
    <row r="76" spans="2:8" ht="15.75" thickTop="1" x14ac:dyDescent="0.25">
      <c r="D76" s="24"/>
    </row>
    <row r="77" spans="2:8" x14ac:dyDescent="0.25">
      <c r="B77" s="5" t="s">
        <v>65</v>
      </c>
    </row>
    <row r="78" spans="2:8" x14ac:dyDescent="0.25">
      <c r="B78" s="5" t="s">
        <v>66</v>
      </c>
    </row>
    <row r="79" spans="2:8" x14ac:dyDescent="0.25">
      <c r="B79" s="5" t="s">
        <v>67</v>
      </c>
    </row>
    <row r="80" spans="2:8" x14ac:dyDescent="0.25">
      <c r="B80" s="5" t="s">
        <v>70</v>
      </c>
    </row>
    <row r="90" spans="2:2" x14ac:dyDescent="0.25">
      <c r="B90" s="5" t="s">
        <v>68</v>
      </c>
    </row>
    <row r="101" spans="2:16" x14ac:dyDescent="0.25">
      <c r="B101" s="5" t="s">
        <v>73</v>
      </c>
    </row>
    <row r="102" spans="2:16" x14ac:dyDescent="0.25">
      <c r="O102" s="30" t="s">
        <v>71</v>
      </c>
      <c r="P102" s="30" t="s">
        <v>72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92</v>
      </c>
    </row>
    <row r="123" spans="2:17" ht="15.75" thickTop="1" x14ac:dyDescent="0.25"/>
    <row r="124" spans="2:17" x14ac:dyDescent="0.25">
      <c r="B124" s="5" t="s">
        <v>118</v>
      </c>
    </row>
    <row r="125" spans="2:17" x14ac:dyDescent="0.25">
      <c r="K125" s="38" t="s">
        <v>119</v>
      </c>
      <c r="Q125" s="38"/>
    </row>
    <row r="126" spans="2:17" x14ac:dyDescent="0.25">
      <c r="K126" s="39" t="s">
        <v>120</v>
      </c>
      <c r="Q126" s="38"/>
    </row>
    <row r="127" spans="2:17" x14ac:dyDescent="0.25">
      <c r="K127" s="38" t="s">
        <v>121</v>
      </c>
      <c r="Q127" s="38"/>
    </row>
    <row r="128" spans="2:17" x14ac:dyDescent="0.25">
      <c r="K128" s="38" t="s">
        <v>122</v>
      </c>
      <c r="Q128" s="38"/>
    </row>
    <row r="129" spans="4:18" x14ac:dyDescent="0.25">
      <c r="K129" s="41" t="s">
        <v>123</v>
      </c>
      <c r="Q129" s="38"/>
    </row>
    <row r="130" spans="4:18" x14ac:dyDescent="0.25">
      <c r="Q130" s="38"/>
    </row>
    <row r="132" spans="4:18" x14ac:dyDescent="0.25">
      <c r="K132" s="40" t="s">
        <v>33</v>
      </c>
      <c r="L132" s="5">
        <v>241316505.15000001</v>
      </c>
      <c r="M132" s="5" t="s">
        <v>20</v>
      </c>
    </row>
    <row r="133" spans="4:18" x14ac:dyDescent="0.25">
      <c r="K133" s="5" t="s">
        <v>32</v>
      </c>
      <c r="L133" s="5">
        <v>289579806.18000001</v>
      </c>
      <c r="M133" s="5" t="s">
        <v>20</v>
      </c>
    </row>
    <row r="134" spans="4:18" x14ac:dyDescent="0.25">
      <c r="K134" s="5" t="s">
        <v>100</v>
      </c>
      <c r="L134" s="5">
        <v>344737864.5</v>
      </c>
      <c r="M134" s="5" t="s">
        <v>20</v>
      </c>
    </row>
    <row r="135" spans="4:18" x14ac:dyDescent="0.25">
      <c r="K135" s="5" t="s">
        <v>101</v>
      </c>
      <c r="L135" s="5">
        <v>461948738.43000001</v>
      </c>
      <c r="M135" s="5" t="s">
        <v>20</v>
      </c>
    </row>
    <row r="136" spans="4:18" x14ac:dyDescent="0.25">
      <c r="K136" s="5" t="s">
        <v>102</v>
      </c>
      <c r="L136" s="5">
        <v>0.08</v>
      </c>
      <c r="M136" s="5" t="s">
        <v>108</v>
      </c>
    </row>
    <row r="137" spans="4:18" x14ac:dyDescent="0.25">
      <c r="D137" s="37"/>
    </row>
    <row r="138" spans="4:18" x14ac:dyDescent="0.25">
      <c r="K138" s="5" t="s">
        <v>110</v>
      </c>
      <c r="L138" s="5">
        <v>1.6</v>
      </c>
      <c r="M138" s="18" t="s">
        <v>6</v>
      </c>
    </row>
    <row r="139" spans="4:18" x14ac:dyDescent="0.25">
      <c r="K139" s="5" t="s">
        <v>111</v>
      </c>
      <c r="L139" s="5">
        <v>2</v>
      </c>
      <c r="M139" s="18" t="s">
        <v>6</v>
      </c>
    </row>
    <row r="140" spans="4:18" x14ac:dyDescent="0.25">
      <c r="K140" s="37" t="s">
        <v>109</v>
      </c>
      <c r="L140" s="37">
        <v>140000000</v>
      </c>
      <c r="M140" s="5" t="s">
        <v>20</v>
      </c>
    </row>
    <row r="141" spans="4:18" x14ac:dyDescent="0.25">
      <c r="K141" s="5" t="s">
        <v>112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113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65</v>
      </c>
    </row>
    <row r="157" spans="2:18" x14ac:dyDescent="0.25">
      <c r="B157" s="5" t="s">
        <v>116</v>
      </c>
    </row>
    <row r="158" spans="2:18" x14ac:dyDescent="0.25">
      <c r="B158" s="5" t="s">
        <v>117</v>
      </c>
    </row>
    <row r="159" spans="2:18" x14ac:dyDescent="0.25">
      <c r="B159" s="43" t="s">
        <v>114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144</v>
      </c>
    </row>
    <row r="2" spans="1:1" ht="15.75" thickTop="1" x14ac:dyDescent="0.25"/>
    <row r="21" spans="14:19" x14ac:dyDescent="0.25">
      <c r="O21" t="s">
        <v>103</v>
      </c>
      <c r="P21" t="s">
        <v>20</v>
      </c>
    </row>
    <row r="22" spans="14:19" x14ac:dyDescent="0.25">
      <c r="N22" t="s">
        <v>33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32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100</v>
      </c>
      <c r="O24">
        <v>50</v>
      </c>
      <c r="P24" s="3">
        <f>O24*$P$32</f>
        <v>344737864.5</v>
      </c>
    </row>
    <row r="25" spans="14:19" x14ac:dyDescent="0.25">
      <c r="N25" t="s">
        <v>101</v>
      </c>
      <c r="O25">
        <v>67</v>
      </c>
      <c r="P25" s="3">
        <f>O25*$P$32</f>
        <v>461948738.43000001</v>
      </c>
    </row>
    <row r="26" spans="14:19" x14ac:dyDescent="0.25">
      <c r="N26" t="s">
        <v>102</v>
      </c>
      <c r="O26">
        <v>0.08</v>
      </c>
      <c r="S26" s="4"/>
    </row>
    <row r="27" spans="14:19" x14ac:dyDescent="0.25">
      <c r="N27" t="s">
        <v>19</v>
      </c>
      <c r="O27" s="2">
        <v>10000</v>
      </c>
      <c r="P27" s="3">
        <f>O27*$P$32</f>
        <v>68947572900</v>
      </c>
    </row>
    <row r="28" spans="14:19" x14ac:dyDescent="0.25">
      <c r="N28" t="s">
        <v>105</v>
      </c>
      <c r="O28">
        <v>0.33</v>
      </c>
      <c r="P28" s="3"/>
    </row>
    <row r="32" spans="14:19" x14ac:dyDescent="0.25">
      <c r="O32" t="s">
        <v>104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146</v>
      </c>
    </row>
    <row r="44" spans="1:19" ht="15.75" thickTop="1" x14ac:dyDescent="0.25"/>
    <row r="46" spans="1:19" x14ac:dyDescent="0.25">
      <c r="N46" t="s">
        <v>103</v>
      </c>
      <c r="O46" t="s">
        <v>20</v>
      </c>
    </row>
    <row r="47" spans="1:19" x14ac:dyDescent="0.25">
      <c r="M47" t="s">
        <v>33</v>
      </c>
      <c r="N47">
        <v>69</v>
      </c>
      <c r="O47" s="3">
        <f>N47*$P$32</f>
        <v>475738253.00999999</v>
      </c>
      <c r="R47" t="s">
        <v>147</v>
      </c>
      <c r="S47">
        <f>19.05*SQRT($O$22/N47)</f>
        <v>13.567644536207069</v>
      </c>
    </row>
    <row r="48" spans="1:19" x14ac:dyDescent="0.25">
      <c r="M48" t="s">
        <v>32</v>
      </c>
      <c r="N48">
        <v>77</v>
      </c>
      <c r="O48" s="3">
        <f>N48*$P$32</f>
        <v>530896311.32999998</v>
      </c>
    </row>
    <row r="49" spans="13:15" x14ac:dyDescent="0.25">
      <c r="M49" t="s">
        <v>100</v>
      </c>
      <c r="N49">
        <v>118</v>
      </c>
      <c r="O49" s="3">
        <f>N49*$P$32</f>
        <v>813581360.22000003</v>
      </c>
    </row>
    <row r="50" spans="13:15" x14ac:dyDescent="0.25">
      <c r="M50" t="s">
        <v>101</v>
      </c>
      <c r="N50">
        <v>157</v>
      </c>
      <c r="O50" s="3">
        <f>N50*$P$32</f>
        <v>1082476894.53</v>
      </c>
    </row>
    <row r="51" spans="13:15" x14ac:dyDescent="0.25">
      <c r="M51" t="s">
        <v>102</v>
      </c>
      <c r="N51">
        <v>0.09</v>
      </c>
    </row>
    <row r="52" spans="13:15" x14ac:dyDescent="0.25">
      <c r="M52" t="s">
        <v>19</v>
      </c>
      <c r="N52" s="2">
        <v>10400</v>
      </c>
      <c r="O52" s="3">
        <f>N52*$P$32</f>
        <v>71705475816</v>
      </c>
    </row>
    <row r="53" spans="13:15" x14ac:dyDescent="0.25">
      <c r="M53" t="s">
        <v>105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145</v>
      </c>
    </row>
    <row r="87" spans="1:19" ht="15.75" thickTop="1" x14ac:dyDescent="0.25"/>
    <row r="88" spans="1:19" x14ac:dyDescent="0.25">
      <c r="A88" s="1" t="s">
        <v>143</v>
      </c>
    </row>
    <row r="90" spans="1:19" x14ac:dyDescent="0.25">
      <c r="N90" t="s">
        <v>103</v>
      </c>
      <c r="O90" t="s">
        <v>20</v>
      </c>
    </row>
    <row r="91" spans="1:19" x14ac:dyDescent="0.25">
      <c r="M91" t="s">
        <v>33</v>
      </c>
      <c r="N91">
        <v>35</v>
      </c>
      <c r="O91" s="3">
        <f>N91*$P$32</f>
        <v>241316505.15000001</v>
      </c>
      <c r="R91" t="s">
        <v>147</v>
      </c>
      <c r="S91">
        <f>19.05*SQRT($O$22/N91)</f>
        <v>19.05</v>
      </c>
    </row>
    <row r="92" spans="1:19" x14ac:dyDescent="0.25">
      <c r="M92" t="s">
        <v>32</v>
      </c>
      <c r="N92">
        <v>85</v>
      </c>
      <c r="O92" s="3">
        <f>N92*$P$32</f>
        <v>586054369.64999998</v>
      </c>
    </row>
    <row r="93" spans="1:19" x14ac:dyDescent="0.25">
      <c r="M93" t="s">
        <v>100</v>
      </c>
      <c r="N93">
        <v>0</v>
      </c>
      <c r="O93" s="3">
        <f>N93*$P$32</f>
        <v>0</v>
      </c>
    </row>
    <row r="94" spans="1:19" x14ac:dyDescent="0.25">
      <c r="M94" t="s">
        <v>101</v>
      </c>
      <c r="N94">
        <v>0</v>
      </c>
      <c r="O94" s="3">
        <f>N94*$P$32</f>
        <v>0</v>
      </c>
    </row>
    <row r="95" spans="1:19" x14ac:dyDescent="0.25">
      <c r="M95" t="s">
        <v>102</v>
      </c>
      <c r="N95">
        <v>0.5</v>
      </c>
    </row>
    <row r="96" spans="1:19" x14ac:dyDescent="0.25">
      <c r="M96" t="s">
        <v>19</v>
      </c>
      <c r="N96" s="2">
        <v>29000</v>
      </c>
      <c r="O96" s="3">
        <f>N96*$P$32</f>
        <v>199947961410</v>
      </c>
    </row>
    <row r="97" spans="13:15" x14ac:dyDescent="0.25">
      <c r="M97" t="s">
        <v>105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148</v>
      </c>
    </row>
    <row r="128" spans="1:1" ht="15.75" thickTop="1" x14ac:dyDescent="0.25"/>
    <row r="135" spans="13:19" x14ac:dyDescent="0.25">
      <c r="N135" t="s">
        <v>103</v>
      </c>
      <c r="O135" t="s">
        <v>20</v>
      </c>
    </row>
    <row r="136" spans="13:19" x14ac:dyDescent="0.25">
      <c r="M136" t="s">
        <v>33</v>
      </c>
      <c r="N136">
        <v>75</v>
      </c>
      <c r="O136" s="3">
        <f>N136*$P$32</f>
        <v>517106796.75</v>
      </c>
      <c r="R136" t="s">
        <v>147</v>
      </c>
      <c r="S136">
        <f>19.05*SQRT($O$22/N136)</f>
        <v>13.01362747276869</v>
      </c>
    </row>
    <row r="137" spans="13:19" x14ac:dyDescent="0.25">
      <c r="M137" t="s">
        <v>32</v>
      </c>
      <c r="N137">
        <v>100</v>
      </c>
      <c r="O137" s="3">
        <f>N137*$P$32</f>
        <v>689475729</v>
      </c>
    </row>
    <row r="138" spans="13:19" x14ac:dyDescent="0.25">
      <c r="M138" t="s">
        <v>100</v>
      </c>
      <c r="N138">
        <v>0</v>
      </c>
      <c r="O138" s="3">
        <f>N138*$P$32</f>
        <v>0</v>
      </c>
    </row>
    <row r="139" spans="13:19" x14ac:dyDescent="0.25">
      <c r="M139" t="s">
        <v>101</v>
      </c>
      <c r="N139">
        <v>0</v>
      </c>
      <c r="O139" s="3">
        <f>N139*$P$32</f>
        <v>0</v>
      </c>
    </row>
    <row r="140" spans="13:19" x14ac:dyDescent="0.25">
      <c r="M140" t="s">
        <v>102</v>
      </c>
      <c r="N140">
        <v>0.1</v>
      </c>
    </row>
    <row r="141" spans="13:19" x14ac:dyDescent="0.25">
      <c r="M141" t="s">
        <v>19</v>
      </c>
      <c r="N141" s="2">
        <v>29000</v>
      </c>
      <c r="O141" s="3">
        <f>N141*$P$32</f>
        <v>199947961410</v>
      </c>
    </row>
    <row r="142" spans="13:19" x14ac:dyDescent="0.25">
      <c r="M142" t="s">
        <v>105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104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2025-12-22T06:59:06Z</dcterms:modified>
</cp:coreProperties>
</file>