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comments6.xml" ContentType="application/vnd.openxmlformats-officedocument.spreadsheetml.comment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8" activeTab="8"/>
  </bookViews>
  <sheets>
    <sheet name="Sheet1" sheetId="1" r:id="rId1"/>
    <sheet name="GraphDataset" sheetId="12" r:id="rId2"/>
    <sheet name="MiningAllFrequentSingleEdge" sheetId="2" r:id="rId3"/>
    <sheet name="Extraction of Unique Edge" sheetId="3" r:id="rId4"/>
    <sheet name="NaiveScan" sheetId="5" r:id="rId5"/>
    <sheet name="BinaryTreeScan" sheetId="6" r:id="rId6"/>
    <sheet name="ScanLargeArray" sheetId="7" r:id="rId7"/>
    <sheet name="GlobalMemoryRead" sheetId="8" r:id="rId8"/>
    <sheet name="ExtractUniqueExtension" sheetId="9" r:id="rId9"/>
    <sheet name="ComputeSupport" sheetId="10" r:id="rId10"/>
    <sheet name="is_min_dfs_code" sheetId="13" r:id="rId11"/>
    <sheet name="CreateEmbedding" sheetId="11" r:id="rId12"/>
    <sheet name="StoreEmbeddingInGPU" sheetId="14" r:id="rId13"/>
    <sheet name="FindExtensionOfAllEmbedding" sheetId="15" r:id="rId14"/>
    <sheet name="markEmbedding" sheetId="16" r:id="rId15"/>
    <sheet name="AssignThreadForEmbedding" sheetId="18" r:id="rId16"/>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4" i="9" l="1"/>
  <c r="E54" i="9"/>
  <c r="F54" i="9"/>
  <c r="G54" i="9"/>
  <c r="H54" i="9"/>
  <c r="I54" i="9"/>
  <c r="J54" i="9"/>
  <c r="K54" i="9"/>
  <c r="L54" i="9"/>
  <c r="C54" i="9"/>
  <c r="C53" i="9"/>
  <c r="D53" i="9"/>
  <c r="E53" i="9"/>
  <c r="F53" i="9"/>
  <c r="G53" i="9"/>
  <c r="H53" i="9"/>
  <c r="I53" i="9"/>
  <c r="J53" i="9"/>
  <c r="K53" i="9"/>
  <c r="L53" i="9"/>
  <c r="C45" i="9" l="1"/>
  <c r="H17" i="9"/>
  <c r="R28" i="15" l="1"/>
  <c r="R29" i="15"/>
  <c r="Q29" i="15"/>
  <c r="P28" i="15"/>
  <c r="Q28" i="15"/>
  <c r="P29" i="15"/>
  <c r="O29" i="15"/>
  <c r="O28" i="15"/>
  <c r="F7" i="6"/>
  <c r="J9" i="7"/>
  <c r="C9" i="7"/>
  <c r="B9" i="7"/>
  <c r="E7" i="7"/>
  <c r="D7" i="7"/>
  <c r="C7" i="7"/>
  <c r="AG6" i="7"/>
  <c r="Y6" i="7"/>
  <c r="Q6" i="7"/>
  <c r="I5" i="7"/>
  <c r="N17" i="18"/>
  <c r="O17" i="18"/>
  <c r="P17" i="18"/>
  <c r="Q17" i="18"/>
  <c r="R17" i="18"/>
  <c r="M17" i="18"/>
  <c r="H17" i="18"/>
  <c r="I17" i="18"/>
  <c r="J17" i="18"/>
  <c r="K17" i="18"/>
  <c r="L17" i="18"/>
  <c r="G17" i="18"/>
  <c r="N16" i="18"/>
  <c r="O16" i="18"/>
  <c r="P16" i="18"/>
  <c r="Q16" i="18"/>
  <c r="R16" i="18"/>
  <c r="M16" i="18"/>
  <c r="H16" i="18"/>
  <c r="I16" i="18"/>
  <c r="J16" i="18"/>
  <c r="K16" i="18"/>
  <c r="L16" i="18"/>
  <c r="G16" i="18"/>
  <c r="B16" i="18"/>
  <c r="C16" i="18"/>
  <c r="D16" i="18"/>
  <c r="E16" i="18"/>
  <c r="F16" i="18"/>
  <c r="A16" i="18"/>
  <c r="A13" i="18"/>
  <c r="B13" i="18"/>
  <c r="C13" i="18"/>
  <c r="D13" i="18"/>
  <c r="E13" i="18"/>
  <c r="F13" i="18"/>
  <c r="G13" i="18"/>
  <c r="H13" i="18"/>
  <c r="I13" i="18"/>
  <c r="J13" i="18"/>
  <c r="K13" i="18"/>
  <c r="L13" i="18"/>
  <c r="M13" i="18"/>
  <c r="N13" i="18"/>
  <c r="O13" i="18"/>
  <c r="P13" i="18"/>
  <c r="Q13" i="18"/>
  <c r="R13" i="18"/>
  <c r="S24" i="16" l="1"/>
  <c r="T24" i="16"/>
  <c r="R24" i="16"/>
  <c r="L6" i="16"/>
  <c r="C6" i="16" l="1"/>
  <c r="D6" i="16"/>
  <c r="E6" i="16"/>
  <c r="F6" i="16"/>
  <c r="B6" i="16"/>
  <c r="M6" i="16"/>
  <c r="N6" i="16"/>
  <c r="O6" i="16"/>
  <c r="P6" i="16"/>
  <c r="R10" i="16"/>
  <c r="R9" i="16"/>
  <c r="U5" i="16"/>
  <c r="V5" i="16"/>
  <c r="W5" i="16"/>
  <c r="X5" i="16"/>
  <c r="Y5" i="16"/>
  <c r="T5" i="16"/>
  <c r="Y4" i="16"/>
  <c r="U4" i="16"/>
  <c r="V4" i="16"/>
  <c r="W4" i="16"/>
  <c r="X4" i="16"/>
  <c r="T4" i="16"/>
  <c r="A187" i="15" l="1"/>
  <c r="B187" i="15"/>
  <c r="C187" i="15"/>
  <c r="D187" i="15"/>
  <c r="E187" i="15"/>
  <c r="F187" i="15"/>
  <c r="G187" i="15"/>
  <c r="H187" i="15"/>
  <c r="I187" i="15"/>
  <c r="J187" i="15"/>
  <c r="K187" i="15"/>
  <c r="L187" i="15"/>
  <c r="M187" i="15"/>
  <c r="N187" i="15"/>
  <c r="O187" i="15"/>
  <c r="P187" i="15"/>
  <c r="Q187" i="15"/>
  <c r="R187" i="15"/>
  <c r="A186" i="15"/>
  <c r="B186" i="15"/>
  <c r="C186" i="15"/>
  <c r="D186" i="15"/>
  <c r="E186" i="15"/>
  <c r="F186" i="15"/>
  <c r="G186" i="15"/>
  <c r="H186" i="15"/>
  <c r="I186" i="15"/>
  <c r="J186" i="15"/>
  <c r="K186" i="15"/>
  <c r="L186" i="15"/>
  <c r="M186" i="15"/>
  <c r="N186" i="15"/>
  <c r="O186" i="15"/>
  <c r="P186" i="15"/>
  <c r="Q186" i="15"/>
  <c r="R186" i="15"/>
  <c r="A185" i="15"/>
  <c r="B185" i="15"/>
  <c r="C185" i="15"/>
  <c r="D185" i="15"/>
  <c r="E185" i="15"/>
  <c r="F185" i="15"/>
  <c r="G185" i="15"/>
  <c r="H185" i="15"/>
  <c r="I185" i="15"/>
  <c r="J185" i="15"/>
  <c r="K185" i="15"/>
  <c r="L185" i="15"/>
  <c r="M185" i="15"/>
  <c r="N185" i="15"/>
  <c r="O185" i="15"/>
  <c r="P185" i="15"/>
  <c r="Q185" i="15"/>
  <c r="R185" i="15"/>
  <c r="A184" i="15"/>
  <c r="B184" i="15"/>
  <c r="C184" i="15"/>
  <c r="D184" i="15"/>
  <c r="E184" i="15"/>
  <c r="F184" i="15"/>
  <c r="G184" i="15"/>
  <c r="H184" i="15"/>
  <c r="I184" i="15"/>
  <c r="J184" i="15"/>
  <c r="K184" i="15"/>
  <c r="L184" i="15"/>
  <c r="M184" i="15"/>
  <c r="N184" i="15"/>
  <c r="O184" i="15"/>
  <c r="P184" i="15"/>
  <c r="Q184" i="15"/>
  <c r="R184" i="15"/>
  <c r="C167" i="15" l="1"/>
  <c r="D167" i="15" s="1"/>
  <c r="E167" i="15" s="1"/>
  <c r="F167" i="15" s="1"/>
  <c r="G167" i="15" s="1"/>
  <c r="H167" i="15" s="1"/>
  <c r="I167" i="15" s="1"/>
  <c r="J167" i="15" s="1"/>
  <c r="K167" i="15" s="1"/>
  <c r="L167" i="15" s="1"/>
  <c r="M167" i="15" s="1"/>
  <c r="N167" i="15" s="1"/>
  <c r="O167" i="15" s="1"/>
  <c r="P167" i="15" s="1"/>
  <c r="Q167" i="15" s="1"/>
  <c r="R167" i="15" s="1"/>
  <c r="S167" i="15" s="1"/>
  <c r="B159" i="15" l="1"/>
  <c r="G135" i="15"/>
  <c r="F135" i="15"/>
  <c r="E135" i="15"/>
  <c r="D135" i="15"/>
  <c r="C135" i="15"/>
  <c r="B135" i="15"/>
  <c r="C143" i="15"/>
  <c r="D143" i="15" s="1"/>
  <c r="E143" i="15" s="1"/>
  <c r="F143" i="15" s="1"/>
  <c r="G143" i="15" s="1"/>
  <c r="D140" i="15"/>
  <c r="E140" i="15" s="1"/>
  <c r="F140" i="15" s="1"/>
  <c r="G140" i="15" s="1"/>
  <c r="C140" i="15"/>
  <c r="C131" i="15"/>
  <c r="D131" i="15" s="1"/>
  <c r="E131" i="15" s="1"/>
  <c r="F131" i="15" s="1"/>
  <c r="G131" i="15" s="1"/>
  <c r="H131" i="15" s="1"/>
  <c r="I131" i="15" s="1"/>
  <c r="J131" i="15" s="1"/>
  <c r="K131" i="15" s="1"/>
  <c r="L131" i="15" s="1"/>
  <c r="M131" i="15" s="1"/>
  <c r="N131" i="15" s="1"/>
  <c r="O131" i="15" s="1"/>
  <c r="P131" i="15" s="1"/>
  <c r="Q131" i="15" s="1"/>
  <c r="R131" i="15" s="1"/>
  <c r="S131" i="15" s="1"/>
  <c r="D123" i="15"/>
  <c r="B123" i="15"/>
  <c r="G100" i="15"/>
  <c r="F100" i="15"/>
  <c r="E100" i="15"/>
  <c r="D100" i="15"/>
  <c r="C100" i="15"/>
  <c r="B100" i="15"/>
  <c r="C108" i="15"/>
  <c r="D108" i="15" s="1"/>
  <c r="E108" i="15" s="1"/>
  <c r="F108" i="15" s="1"/>
  <c r="G108" i="15" s="1"/>
  <c r="C105" i="15"/>
  <c r="D105" i="15" s="1"/>
  <c r="E105" i="15" s="1"/>
  <c r="F105" i="15" s="1"/>
  <c r="G105" i="15" s="1"/>
  <c r="A100" i="15"/>
  <c r="D95" i="15"/>
  <c r="E95" i="15" s="1"/>
  <c r="F95" i="15" s="1"/>
  <c r="G95" i="15" s="1"/>
  <c r="H95" i="15" s="1"/>
  <c r="I95" i="15" s="1"/>
  <c r="J95" i="15" s="1"/>
  <c r="K95" i="15" s="1"/>
  <c r="L95" i="15" s="1"/>
  <c r="M95" i="15" s="1"/>
  <c r="C95" i="15"/>
  <c r="B66" i="15"/>
  <c r="D63" i="15"/>
  <c r="E63" i="15" s="1"/>
  <c r="F63" i="15" s="1"/>
  <c r="G63" i="15" s="1"/>
  <c r="H63" i="15" s="1"/>
  <c r="I63" i="15" s="1"/>
  <c r="C63" i="15"/>
  <c r="E78" i="15"/>
  <c r="H78" i="15"/>
  <c r="B78" i="15"/>
  <c r="E45" i="15"/>
  <c r="H45" i="15"/>
  <c r="B45" i="15"/>
  <c r="D60" i="15"/>
  <c r="E60" i="15" s="1"/>
  <c r="F60" i="15" s="1"/>
  <c r="G60" i="15" s="1"/>
  <c r="H60" i="15" s="1"/>
  <c r="I60" i="15" s="1"/>
  <c r="C60" i="15"/>
  <c r="D38" i="15"/>
  <c r="E38" i="15" s="1"/>
  <c r="F38" i="15" s="1"/>
  <c r="C38" i="15"/>
  <c r="B36" i="15"/>
  <c r="A55" i="15"/>
  <c r="I56" i="15" l="1"/>
  <c r="H56" i="15"/>
  <c r="G56" i="15"/>
  <c r="F56" i="15"/>
  <c r="E56" i="15"/>
  <c r="D56" i="15"/>
  <c r="C56" i="15"/>
  <c r="B56" i="15"/>
  <c r="G55" i="15"/>
  <c r="H55" i="15"/>
  <c r="I55" i="15"/>
  <c r="F55" i="15"/>
  <c r="E55" i="15"/>
  <c r="D55" i="15"/>
  <c r="C55" i="15"/>
  <c r="B55" i="15"/>
  <c r="C52" i="15"/>
  <c r="D52" i="15" s="1"/>
  <c r="E52" i="15" s="1"/>
  <c r="F52" i="15" s="1"/>
  <c r="G52" i="15" s="1"/>
  <c r="H52" i="15" s="1"/>
  <c r="I52" i="15" s="1"/>
  <c r="J52" i="15" s="1"/>
  <c r="K52" i="15" s="1"/>
  <c r="L52" i="15" s="1"/>
  <c r="M52" i="15" s="1"/>
  <c r="F35" i="15"/>
  <c r="E35" i="15"/>
  <c r="D35" i="15"/>
  <c r="C35" i="15"/>
  <c r="B35" i="15"/>
  <c r="E34" i="15"/>
  <c r="F34" i="15"/>
  <c r="D34" i="15"/>
  <c r="C34" i="15"/>
  <c r="B34" i="15"/>
  <c r="F33" i="15"/>
  <c r="E33" i="15"/>
  <c r="D33" i="15"/>
  <c r="C33" i="15"/>
  <c r="B33" i="15"/>
  <c r="A33" i="15"/>
  <c r="D30" i="15"/>
  <c r="E30" i="15" s="1"/>
  <c r="F30" i="15" s="1"/>
  <c r="G30" i="15" s="1"/>
  <c r="H30" i="15" s="1"/>
  <c r="I30" i="15" s="1"/>
  <c r="J30" i="15" s="1"/>
  <c r="K30" i="15" s="1"/>
  <c r="L30" i="15" s="1"/>
  <c r="M30" i="15" s="1"/>
  <c r="C30" i="15"/>
  <c r="C16" i="14" l="1"/>
  <c r="D16" i="14"/>
  <c r="E16" i="14"/>
  <c r="B16" i="14"/>
  <c r="D9" i="11" l="1"/>
  <c r="E9" i="11"/>
  <c r="F9" i="11" s="1"/>
  <c r="G9" i="11" s="1"/>
  <c r="H9" i="11" s="1"/>
  <c r="I9" i="11" s="1"/>
  <c r="J9" i="11" s="1"/>
  <c r="K9" i="11" s="1"/>
  <c r="L9" i="11" s="1"/>
  <c r="M9" i="11" s="1"/>
  <c r="N9" i="11" s="1"/>
  <c r="O9" i="11" s="1"/>
  <c r="P9" i="11" s="1"/>
  <c r="Q9" i="11" s="1"/>
  <c r="C9" i="11"/>
  <c r="B11" i="10" l="1"/>
  <c r="C7" i="10"/>
  <c r="D7" i="10"/>
  <c r="E7" i="10"/>
  <c r="F7" i="10"/>
  <c r="G7" i="10"/>
  <c r="H7" i="10"/>
  <c r="I7" i="10"/>
  <c r="J7" i="10"/>
  <c r="K7" i="10"/>
  <c r="L7" i="10"/>
  <c r="M7" i="10"/>
  <c r="N7" i="10"/>
  <c r="O7" i="10"/>
  <c r="P7" i="10"/>
  <c r="B7" i="10"/>
  <c r="C8" i="10" s="1"/>
  <c r="D8" i="10" s="1"/>
  <c r="E8" i="10" s="1"/>
  <c r="F8" i="10" s="1"/>
  <c r="G8" i="10" s="1"/>
  <c r="H8" i="10" s="1"/>
  <c r="I8" i="10" s="1"/>
  <c r="J8" i="10" s="1"/>
  <c r="K8" i="10" s="1"/>
  <c r="L8" i="10" s="1"/>
  <c r="M8" i="10" s="1"/>
  <c r="N8" i="10" s="1"/>
  <c r="O8" i="10" s="1"/>
  <c r="P8" i="10" s="1"/>
  <c r="Q8" i="10" s="1"/>
  <c r="C50" i="9" l="1"/>
  <c r="C51" i="9"/>
  <c r="C48" i="9"/>
  <c r="C49" i="9"/>
  <c r="C47" i="9" l="1"/>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F48" i="9"/>
  <c r="F49" i="9" s="1"/>
  <c r="F50" i="9" s="1"/>
  <c r="J48" i="9"/>
  <c r="J49" i="9" s="1"/>
  <c r="J50" i="9" s="1"/>
  <c r="N48" i="9"/>
  <c r="N49" i="9" s="1"/>
  <c r="N50" i="9" s="1"/>
  <c r="R48" i="9"/>
  <c r="V48" i="9"/>
  <c r="AC47" i="9"/>
  <c r="AG47" i="9"/>
  <c r="AK47" i="9"/>
  <c r="AO47" i="9"/>
  <c r="AS47" i="9"/>
  <c r="AW47" i="9"/>
  <c r="F47" i="9"/>
  <c r="J47" i="9"/>
  <c r="N47" i="9"/>
  <c r="R47" i="9"/>
  <c r="V4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S4" i="7" l="1"/>
  <c r="T4" i="7" s="1"/>
  <c r="I9" i="7"/>
  <c r="D4" i="7"/>
  <c r="C4" i="7"/>
  <c r="F7" i="7"/>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M9" i="7"/>
  <c r="AG5" i="7"/>
  <c r="AB4" i="7"/>
  <c r="AC4" i="7" s="1"/>
  <c r="AD4" i="7" s="1"/>
  <c r="AE4" i="7" s="1"/>
  <c r="AF4" i="7" s="1"/>
  <c r="AG4" i="7" s="1"/>
  <c r="AA4" i="7"/>
  <c r="Y5" i="7"/>
  <c r="Q5" i="7"/>
  <c r="K4" i="7"/>
  <c r="L4" i="7" s="1"/>
  <c r="M4" i="7" s="1"/>
  <c r="N4" i="7" s="1"/>
  <c r="O4" i="7" s="1"/>
  <c r="P4" i="7" s="1"/>
  <c r="Q4" i="7" s="1"/>
  <c r="J4" i="7"/>
  <c r="AA9" i="7" l="1"/>
  <c r="P9" i="7"/>
  <c r="L9" i="7"/>
  <c r="O9" i="7"/>
  <c r="K9" i="7"/>
  <c r="R9" i="7"/>
  <c r="N9" i="7"/>
  <c r="Q9" i="7"/>
  <c r="Z9" i="7"/>
  <c r="AE9" i="7"/>
  <c r="AF9" i="7"/>
  <c r="AB9" i="7"/>
  <c r="AG9" i="7"/>
  <c r="AD9" i="7"/>
  <c r="U4" i="7"/>
  <c r="T9" i="7"/>
  <c r="S9" i="7"/>
  <c r="E4" i="7"/>
  <c r="D9" i="7"/>
  <c r="H17" i="6"/>
  <c r="G17" i="6"/>
  <c r="F17" i="6"/>
  <c r="E17" i="6"/>
  <c r="L6" i="6"/>
  <c r="H6" i="6"/>
  <c r="L5" i="6" s="1"/>
  <c r="L7" i="6"/>
  <c r="J7" i="6"/>
  <c r="H7" i="6"/>
  <c r="AC9" i="7" l="1"/>
  <c r="V4" i="7"/>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BinhTruong</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 ref="B47" authorId="0" shapeId="0">
      <text>
        <r>
          <rPr>
            <b/>
            <sz val="9"/>
            <color indexed="81"/>
            <rFont val="Tahoma"/>
            <family val="2"/>
          </rPr>
          <t>Binh:</t>
        </r>
        <r>
          <rPr>
            <sz val="9"/>
            <color indexed="81"/>
            <rFont val="Tahoma"/>
            <family val="2"/>
          </rPr>
          <t xml:space="preserve">
Li = INT(index/(Le*Lv))</t>
        </r>
      </text>
    </comment>
    <comment ref="B48" authorId="0" shapeId="0">
      <text>
        <r>
          <rPr>
            <b/>
            <sz val="9"/>
            <color indexed="81"/>
            <rFont val="Tahoma"/>
            <charset val="1"/>
          </rPr>
          <t>Binh:</t>
        </r>
        <r>
          <rPr>
            <sz val="9"/>
            <color indexed="81"/>
            <rFont val="Tahoma"/>
            <charset val="1"/>
          </rPr>
          <t xml:space="preserve">
=(i%(Le*Lv))</t>
        </r>
      </text>
    </comment>
    <comment ref="B50" authorId="0" shapeId="0">
      <text>
        <r>
          <rPr>
            <b/>
            <sz val="9"/>
            <color indexed="81"/>
            <rFont val="Tahoma"/>
            <charset val="1"/>
          </rPr>
          <t xml:space="preserve">Binh:
</t>
        </r>
        <r>
          <rPr>
            <sz val="9"/>
            <color indexed="81"/>
            <rFont val="Tahoma"/>
            <family val="2"/>
          </rPr>
          <t>=(i%(Le*Lv))/Lv</t>
        </r>
      </text>
    </comment>
    <comment ref="B51" authorId="0" shapeId="0">
      <text>
        <r>
          <rPr>
            <b/>
            <sz val="9"/>
            <color indexed="81"/>
            <rFont val="Tahoma"/>
            <charset val="1"/>
          </rPr>
          <t>Binh:</t>
        </r>
        <r>
          <rPr>
            <sz val="9"/>
            <color indexed="81"/>
            <rFont val="Tahoma"/>
            <charset val="1"/>
          </rPr>
          <t xml:space="preserve">
=(i%(Le*Lv)-(((i%(Le*Lv))/Lv)*Lv)</t>
        </r>
      </text>
    </comment>
    <comment ref="B53" authorId="1" shapeId="0">
      <text>
        <r>
          <rPr>
            <b/>
            <sz val="9"/>
            <color indexed="81"/>
            <rFont val="Tahoma"/>
            <charset val="1"/>
          </rPr>
          <t>BinhTruong:</t>
        </r>
        <r>
          <rPr>
            <sz val="9"/>
            <color indexed="81"/>
            <rFont val="Tahoma"/>
            <charset val="1"/>
          </rPr>
          <t xml:space="preserve">
=INT(i/Lv)</t>
        </r>
      </text>
    </comment>
  </commentList>
</comments>
</file>

<file path=xl/comments3.xml><?xml version="1.0" encoding="utf-8"?>
<comments xmlns="http://schemas.openxmlformats.org/spreadsheetml/2006/main">
  <authors>
    <author>BinhTruong</author>
    <author>Bencat</author>
  </authors>
  <commentList>
    <comment ref="A7" authorId="0" shapeId="0">
      <text>
        <r>
          <rPr>
            <b/>
            <sz val="9"/>
            <color indexed="81"/>
            <rFont val="Tahoma"/>
            <family val="2"/>
          </rPr>
          <t>BinhTruong:</t>
        </r>
        <r>
          <rPr>
            <sz val="9"/>
            <color indexed="81"/>
            <rFont val="Tahoma"/>
            <family val="2"/>
          </rPr>
          <t xml:space="preserve">
Mảng B có số lượng phần tử bằng với d_validExtension</t>
        </r>
      </text>
    </comment>
    <comment ref="B7" authorId="1" shapeId="0">
      <text>
        <r>
          <rPr>
            <b/>
            <sz val="9"/>
            <color indexed="81"/>
            <rFont val="Tahoma"/>
            <charset val="1"/>
          </rPr>
          <t>Bình:</t>
        </r>
        <r>
          <rPr>
            <sz val="9"/>
            <color indexed="81"/>
            <rFont val="Tahoma"/>
            <charset val="1"/>
          </rPr>
          <t xml:space="preserve">
Công thức được tính bằng: graphId phía sau trừ cho graph id đang xét.</t>
        </r>
      </text>
    </comment>
    <comment ref="Q7" authorId="1" shapeId="0">
      <text>
        <r>
          <rPr>
            <b/>
            <sz val="9"/>
            <color indexed="81"/>
            <rFont val="Tahoma"/>
            <charset val="1"/>
          </rPr>
          <t>Binh:</t>
        </r>
        <r>
          <rPr>
            <sz val="9"/>
            <color indexed="81"/>
            <rFont val="Tahoma"/>
            <charset val="1"/>
          </rPr>
          <t xml:space="preserve">
Giá trị cuối của mảng B luôn là zero, vì phía sau nó không giáp với đồ thị nào ở phía sau.</t>
        </r>
      </text>
    </comment>
    <comment ref="A10" authorId="0" shapeId="0">
      <text>
        <r>
          <rPr>
            <b/>
            <sz val="9"/>
            <color indexed="81"/>
            <rFont val="Tahoma"/>
            <family val="2"/>
          </rPr>
          <t>BinhTruong:</t>
        </r>
        <r>
          <rPr>
            <sz val="9"/>
            <color indexed="81"/>
            <rFont val="Tahoma"/>
            <family val="2"/>
          </rPr>
          <t xml:space="preserve">
Mảng unsinged int *F có số lượng phần tử bằng với kết quả của phần tử cuối cùng của ScanB cộng cho 1 (2+1=3)</t>
        </r>
      </text>
    </comment>
  </commentList>
</comments>
</file>

<file path=xl/comments4.xml><?xml version="1.0" encoding="utf-8"?>
<comments xmlns="http://schemas.openxmlformats.org/spreadsheetml/2006/main">
  <authors>
    <author>BinhTruong</author>
  </authors>
  <commentList>
    <comment ref="U6" authorId="0" shapeId="0">
      <text>
        <r>
          <rPr>
            <b/>
            <sz val="9"/>
            <color indexed="81"/>
            <rFont val="Tahoma"/>
            <family val="2"/>
          </rPr>
          <t>BinhTruong:</t>
        </r>
        <r>
          <rPr>
            <sz val="9"/>
            <color indexed="81"/>
            <rFont val="Tahoma"/>
            <family val="2"/>
          </rPr>
          <t xml:space="preserve">
Mỗi cạnh đều có một id duy nhất.</t>
        </r>
      </text>
    </comment>
    <comment ref="C18" authorId="0" shapeId="0">
      <text>
        <r>
          <rPr>
            <b/>
            <sz val="9"/>
            <color indexed="81"/>
            <rFont val="Tahoma"/>
            <charset val="1"/>
          </rPr>
          <t>BinhTruong:</t>
        </r>
        <r>
          <rPr>
            <sz val="9"/>
            <color indexed="81"/>
            <rFont val="Tahoma"/>
            <charset val="1"/>
          </rPr>
          <t xml:space="preserve">
Nhãn cạnh</t>
        </r>
      </text>
    </comment>
    <comment ref="D18" authorId="0" shapeId="0">
      <text>
        <r>
          <rPr>
            <b/>
            <sz val="9"/>
            <color indexed="81"/>
            <rFont val="Tahoma"/>
            <charset val="1"/>
          </rPr>
          <t>BinhTruong:</t>
        </r>
        <r>
          <rPr>
            <sz val="9"/>
            <color indexed="81"/>
            <rFont val="Tahoma"/>
            <charset val="1"/>
          </rPr>
          <t xml:space="preserve">
Local id của đỉnh from</t>
        </r>
      </text>
    </comment>
    <comment ref="E18" authorId="0" shapeId="0">
      <text>
        <r>
          <rPr>
            <b/>
            <sz val="9"/>
            <color indexed="81"/>
            <rFont val="Tahoma"/>
            <charset val="1"/>
          </rPr>
          <t>BinhTruong:</t>
        </r>
        <r>
          <rPr>
            <sz val="9"/>
            <color indexed="81"/>
            <rFont val="Tahoma"/>
            <charset val="1"/>
          </rPr>
          <t xml:space="preserve">
Nhãn đỉnh from</t>
        </r>
      </text>
    </comment>
    <comment ref="F18" authorId="0" shapeId="0">
      <text>
        <r>
          <rPr>
            <b/>
            <sz val="9"/>
            <color indexed="81"/>
            <rFont val="Tahoma"/>
            <charset val="1"/>
          </rPr>
          <t>BinhTruong:</t>
        </r>
        <r>
          <rPr>
            <sz val="9"/>
            <color indexed="81"/>
            <rFont val="Tahoma"/>
            <charset val="1"/>
          </rPr>
          <t xml:space="preserve">
Local id của đỉnh to</t>
        </r>
      </text>
    </comment>
    <comment ref="G18" authorId="0" shapeId="0">
      <text>
        <r>
          <rPr>
            <b/>
            <sz val="9"/>
            <color indexed="81"/>
            <rFont val="Tahoma"/>
            <charset val="1"/>
          </rPr>
          <t>BinhTruong:</t>
        </r>
        <r>
          <rPr>
            <sz val="9"/>
            <color indexed="81"/>
            <rFont val="Tahoma"/>
            <charset val="1"/>
          </rPr>
          <t xml:space="preserve">
Nhãn đỉnh to</t>
        </r>
      </text>
    </comment>
    <comment ref="H18" authorId="0" shapeId="0">
      <text>
        <r>
          <rPr>
            <b/>
            <sz val="9"/>
            <color indexed="81"/>
            <rFont val="Tahoma"/>
            <family val="2"/>
          </rPr>
          <t xml:space="preserve">BinhTruong:
</t>
        </r>
        <r>
          <rPr>
            <sz val="9"/>
            <color indexed="81"/>
            <rFont val="Tahoma"/>
            <family val="2"/>
          </rPr>
          <t>RMPath là vector&lt;int&gt; dùng để lưu trữ id của những cạnh  trong đồ thị.</t>
        </r>
      </text>
    </comment>
    <comment ref="H19" authorId="0" shapeId="0">
      <text>
        <r>
          <rPr>
            <b/>
            <sz val="9"/>
            <color indexed="81"/>
            <rFont val="Tahoma"/>
            <family val="2"/>
          </rPr>
          <t>BinhTruong:</t>
        </r>
        <r>
          <rPr>
            <sz val="9"/>
            <color indexed="81"/>
            <rFont val="Tahoma"/>
            <family val="2"/>
          </rPr>
          <t xml:space="preserve">
if (from &lt; to &amp;&amp; (rmpath.empty() || old_from ==to)) //nếu from &lt; to và rmpath rỗng hoặc 
  {
   rmpath.push_back(i);
   old_from = (*this)[i].from;
  }</t>
        </r>
      </text>
    </comment>
    <comment ref="R19" authorId="0" shapeId="0">
      <text>
        <r>
          <rPr>
            <b/>
            <sz val="9"/>
            <color indexed="81"/>
            <rFont val="Tahoma"/>
            <family val="2"/>
          </rPr>
          <t>BinhTruong:</t>
        </r>
        <r>
          <rPr>
            <sz val="9"/>
            <color indexed="81"/>
            <rFont val="Tahoma"/>
            <family val="2"/>
          </rPr>
          <t xml:space="preserve">
Có kích thước bằng số lượng cạnh của đồ thị đang xét. Ví dụ, đồ thị có 6 cạnh với id tương ứng từ 0 đến 5. Cạnh nào đã được duyệt thì tại vị trí edge[id tương ứng] =1. Tương tự cho đỉnh.</t>
        </r>
      </text>
    </comment>
  </commentList>
</comments>
</file>

<file path=xl/comments5.xml><?xml version="1.0" encoding="utf-8"?>
<comments xmlns="http://schemas.openxmlformats.org/spreadsheetml/2006/main">
  <authors>
    <author>BinhTruong</author>
  </authors>
  <commentList>
    <comment ref="A21" authorId="0" shapeId="0">
      <text>
        <r>
          <rPr>
            <b/>
            <sz val="9"/>
            <color indexed="81"/>
            <rFont val="Tahoma"/>
            <charset val="1"/>
          </rPr>
          <t>BinhTruong:</t>
        </r>
        <r>
          <rPr>
            <sz val="9"/>
            <color indexed="81"/>
            <rFont val="Tahoma"/>
            <charset val="1"/>
          </rPr>
          <t xml:space="preserve">
Embedding array của pattern P</t>
        </r>
      </text>
    </comment>
    <comment ref="A22" authorId="0" shapeId="0">
      <text>
        <r>
          <rPr>
            <b/>
            <sz val="9"/>
            <color indexed="81"/>
            <rFont val="Tahoma"/>
            <family val="2"/>
          </rPr>
          <t>BinhTruong:</t>
        </r>
        <r>
          <rPr>
            <sz val="9"/>
            <color indexed="81"/>
            <rFont val="Tahoma"/>
            <family val="2"/>
          </rPr>
          <t xml:space="preserve">
Lưu trữ index của device_arr_Q. Ám chỉ đây là cột cuối cùng và cũng là đỉnh thuộc RMPath</t>
        </r>
      </text>
    </comment>
    <comment ref="A23" authorId="0" shapeId="0">
      <text>
        <r>
          <rPr>
            <b/>
            <sz val="9"/>
            <color indexed="81"/>
            <rFont val="Tahoma"/>
            <family val="2"/>
          </rPr>
          <t>BinhTruong:</t>
        </r>
        <r>
          <rPr>
            <sz val="9"/>
            <color indexed="81"/>
            <rFont val="Tahoma"/>
            <family val="2"/>
          </rPr>
          <t xml:space="preserve">
Lưu trữ index của device_arr_Q. Ám chỉ vị trí mà tại đó Q đó thuộc Right Most Path</t>
        </r>
      </text>
    </comment>
    <comment ref="A24" authorId="0" shapeId="0">
      <text>
        <r>
          <rPr>
            <b/>
            <sz val="9"/>
            <color indexed="81"/>
            <rFont val="Tahoma"/>
            <family val="2"/>
          </rPr>
          <t>BinhTruong:</t>
        </r>
        <r>
          <rPr>
            <sz val="9"/>
            <color indexed="81"/>
            <rFont val="Tahoma"/>
            <family val="2"/>
          </rPr>
          <t xml:space="preserve">
Bậc lớn nhất của vid trong Q</t>
        </r>
      </text>
    </comment>
    <comment ref="A26"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26" authorId="0" shapeId="0">
      <text>
        <r>
          <rPr>
            <b/>
            <sz val="9"/>
            <color indexed="81"/>
            <rFont val="Tahoma"/>
            <family val="2"/>
          </rPr>
          <t>BinhTruong:</t>
        </r>
        <r>
          <rPr>
            <sz val="9"/>
            <color indexed="81"/>
            <rFont val="Tahoma"/>
            <family val="2"/>
          </rPr>
          <t xml:space="preserve">
green color: forward extension
grey color: backward extension</t>
        </r>
      </text>
    </comment>
    <comment ref="A29"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30" authorId="0" shapeId="0">
      <text>
        <r>
          <rPr>
            <b/>
            <sz val="9"/>
            <color indexed="81"/>
            <rFont val="Tahoma"/>
            <family val="2"/>
          </rPr>
          <t>BinhTruong:</t>
        </r>
        <r>
          <rPr>
            <sz val="9"/>
            <color indexed="81"/>
            <rFont val="Tahoma"/>
            <family val="2"/>
          </rPr>
          <t xml:space="preserve">
vậy ta tạo mảng EXT[0] gồm 5 phần tử</t>
        </r>
      </text>
    </comment>
    <comment ref="A31"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48"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
green color: forward extension
grey color: backward extension</t>
        </r>
      </text>
    </comment>
    <comment ref="A51"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52" authorId="0" shapeId="0">
      <text>
        <r>
          <rPr>
            <b/>
            <sz val="9"/>
            <color indexed="81"/>
            <rFont val="Tahoma"/>
            <family val="2"/>
          </rPr>
          <t>BinhTruong:</t>
        </r>
        <r>
          <rPr>
            <sz val="9"/>
            <color indexed="81"/>
            <rFont val="Tahoma"/>
            <family val="2"/>
          </rPr>
          <t xml:space="preserve">
vậy ta tạo mảng EXT[0] gồm 5 phần tử</t>
        </r>
      </text>
    </comment>
    <comment ref="A53"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86" authorId="0" shapeId="0">
      <text>
        <r>
          <rPr>
            <b/>
            <sz val="9"/>
            <color indexed="81"/>
            <rFont val="Tahoma"/>
            <charset val="1"/>
          </rPr>
          <t>BinhTruong:</t>
        </r>
        <r>
          <rPr>
            <sz val="9"/>
            <color indexed="81"/>
            <rFont val="Tahoma"/>
            <charset val="1"/>
          </rPr>
          <t xml:space="preserve">
Embedding array của pattern P</t>
        </r>
      </text>
    </comment>
    <comment ref="A87" authorId="0" shapeId="0">
      <text>
        <r>
          <rPr>
            <b/>
            <sz val="9"/>
            <color indexed="81"/>
            <rFont val="Tahoma"/>
            <family val="2"/>
          </rPr>
          <t>BinhTruong:</t>
        </r>
        <r>
          <rPr>
            <sz val="9"/>
            <color indexed="81"/>
            <rFont val="Tahoma"/>
            <family val="2"/>
          </rPr>
          <t xml:space="preserve">
Lưu trữ index của device_arr_Q. Ám chỉ đây là cột cuối cùng và cũng là đỉnh thuộc RMPath</t>
        </r>
      </text>
    </comment>
    <comment ref="A88" authorId="0" shapeId="0">
      <text>
        <r>
          <rPr>
            <b/>
            <sz val="9"/>
            <color indexed="81"/>
            <rFont val="Tahoma"/>
            <family val="2"/>
          </rPr>
          <t>BinhTruong:</t>
        </r>
        <r>
          <rPr>
            <sz val="9"/>
            <color indexed="81"/>
            <rFont val="Tahoma"/>
            <family val="2"/>
          </rPr>
          <t xml:space="preserve">
Lưu trữ index của device_arr_Q. Ám chỉ vị trí mà tại đó Q đó thuộc Right Most Path</t>
        </r>
      </text>
    </comment>
    <comment ref="A89" authorId="0" shapeId="0">
      <text>
        <r>
          <rPr>
            <b/>
            <sz val="9"/>
            <color indexed="81"/>
            <rFont val="Tahoma"/>
            <family val="2"/>
          </rPr>
          <t>BinhTruong:</t>
        </r>
        <r>
          <rPr>
            <sz val="9"/>
            <color indexed="81"/>
            <rFont val="Tahoma"/>
            <family val="2"/>
          </rPr>
          <t xml:space="preserve">
Bậc lớn nhất của vid trong Q</t>
        </r>
      </text>
    </comment>
    <comment ref="A91"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91" authorId="0" shapeId="0">
      <text>
        <r>
          <rPr>
            <b/>
            <sz val="9"/>
            <color indexed="81"/>
            <rFont val="Tahoma"/>
            <family val="2"/>
          </rPr>
          <t>BinhTruong:</t>
        </r>
        <r>
          <rPr>
            <sz val="9"/>
            <color indexed="81"/>
            <rFont val="Tahoma"/>
            <family val="2"/>
          </rPr>
          <t xml:space="preserve">
green color: forward extension
grey color: backward extension</t>
        </r>
      </text>
    </comment>
    <comment ref="A94"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95" authorId="0" shapeId="0">
      <text>
        <r>
          <rPr>
            <b/>
            <sz val="9"/>
            <color indexed="81"/>
            <rFont val="Tahoma"/>
            <family val="2"/>
          </rPr>
          <t>BinhTruong:</t>
        </r>
        <r>
          <rPr>
            <sz val="9"/>
            <color indexed="81"/>
            <rFont val="Tahoma"/>
            <family val="2"/>
          </rPr>
          <t xml:space="preserve">
vậy ta tạo mảng EXT[0] gồm 5 phần tử</t>
        </r>
      </text>
    </comment>
    <comment ref="A96"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127"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127" authorId="0" shapeId="0">
      <text>
        <r>
          <rPr>
            <b/>
            <sz val="9"/>
            <color indexed="81"/>
            <rFont val="Tahoma"/>
            <family val="2"/>
          </rPr>
          <t>BinhTruong:</t>
        </r>
        <r>
          <rPr>
            <sz val="9"/>
            <color indexed="81"/>
            <rFont val="Tahoma"/>
            <family val="2"/>
          </rPr>
          <t xml:space="preserve">
green color: forward extension
grey color: backward extension</t>
        </r>
      </text>
    </comment>
    <comment ref="A130"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131" authorId="0" shapeId="0">
      <text>
        <r>
          <rPr>
            <b/>
            <sz val="9"/>
            <color indexed="81"/>
            <rFont val="Tahoma"/>
            <family val="2"/>
          </rPr>
          <t>BinhTruong:</t>
        </r>
        <r>
          <rPr>
            <sz val="9"/>
            <color indexed="81"/>
            <rFont val="Tahoma"/>
            <family val="2"/>
          </rPr>
          <t xml:space="preserve">
vậy ta tạo mảng EXT[0] gồm 5 phần tử</t>
        </r>
      </text>
    </comment>
    <comment ref="A132"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163"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163" authorId="0" shapeId="0">
      <text>
        <r>
          <rPr>
            <b/>
            <sz val="9"/>
            <color indexed="81"/>
            <rFont val="Tahoma"/>
            <family val="2"/>
          </rPr>
          <t>BinhTruong:</t>
        </r>
        <r>
          <rPr>
            <sz val="9"/>
            <color indexed="81"/>
            <rFont val="Tahoma"/>
            <family val="2"/>
          </rPr>
          <t xml:space="preserve">
green color: forward extension
grey color: backward extension</t>
        </r>
      </text>
    </comment>
    <comment ref="A166"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167" authorId="0" shapeId="0">
      <text>
        <r>
          <rPr>
            <b/>
            <sz val="9"/>
            <color indexed="81"/>
            <rFont val="Tahoma"/>
            <family val="2"/>
          </rPr>
          <t>BinhTruong:</t>
        </r>
        <r>
          <rPr>
            <sz val="9"/>
            <color indexed="81"/>
            <rFont val="Tahoma"/>
            <family val="2"/>
          </rPr>
          <t xml:space="preserve">
vậy ta tạo mảng EXT[0] gồm 5 phần tử</t>
        </r>
      </text>
    </comment>
    <comment ref="A168"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List>
</comments>
</file>

<file path=xl/comments6.xml><?xml version="1.0" encoding="utf-8"?>
<comments xmlns="http://schemas.openxmlformats.org/spreadsheetml/2006/main">
  <authors>
    <author>BinhTruong</author>
  </authors>
  <commentList>
    <comment ref="A7" authorId="0" shapeId="0">
      <text>
        <r>
          <rPr>
            <b/>
            <sz val="9"/>
            <color indexed="81"/>
            <rFont val="Tahoma"/>
            <family val="2"/>
          </rPr>
          <t>BinhTruong:</t>
        </r>
        <r>
          <rPr>
            <sz val="9"/>
            <color indexed="81"/>
            <rFont val="Tahoma"/>
            <family val="2"/>
          </rPr>
          <t xml:space="preserve">
Đỉnh thuộc Embedding được set = 1</t>
        </r>
      </text>
    </comment>
  </commentList>
</comments>
</file>

<file path=xl/sharedStrings.xml><?xml version="1.0" encoding="utf-8"?>
<sst xmlns="http://schemas.openxmlformats.org/spreadsheetml/2006/main" count="1372" uniqueCount="496">
  <si>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</si>
  <si>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</si>
  <si>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</si>
  <si>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</si>
  <si>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</si>
  <si>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</si>
  <si>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</si>
  <si>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</si>
  <si>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</si>
  <si>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</si>
  <si>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</si>
  <si>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</si>
  <si>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</si>
  <si>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</si>
  <si>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</si>
  <si>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</si>
  <si>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</si>
  <si>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</si>
  <si>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</si>
  <si>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</si>
  <si>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</si>
  <si>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</si>
  <si>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</si>
  <si>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</si>
  <si>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</si>
  <si>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</si>
  <si>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</si>
  <si>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</si>
  <si>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</si>
  <si>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</si>
  <si>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</si>
  <si>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</si>
  <si>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</si>
  <si>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</si>
  <si>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</si>
  <si>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</si>
  <si>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</si>
  <si>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</si>
  <si>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</si>
  <si>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</si>
  <si>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</si>
  <si>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</si>
  <si>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</si>
  <si>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</si>
  <si>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</si>
  <si>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</si>
  <si>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</si>
  <si>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</si>
  <si>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</si>
  <si>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</si>
  <si>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</si>
  <si>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</si>
  <si>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</si>
  <si>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</si>
  <si>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</si>
  <si>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</si>
  <si>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</si>
  <si>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</si>
  <si>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</si>
  <si>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</si>
  <si>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</si>
  <si>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</si>
  <si>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</si>
  <si>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</si>
  <si>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</si>
  <si>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</si>
  <si>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</si>
  <si>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</si>
  <si>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</si>
  <si>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</si>
  <si>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</si>
  <si>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</si>
  <si>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</si>
  <si>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</si>
  <si>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</si>
  <si>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</si>
  <si>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</si>
  <si>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</si>
  <si>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</si>
  <si>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</si>
  <si>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</si>
  <si>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</si>
  <si>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</si>
  <si>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</si>
  <si>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</si>
  <si>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</si>
  <si>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</si>
  <si>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</si>
  <si>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</si>
  <si>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</si>
  <si>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</si>
  <si>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</si>
  <si>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</si>
  <si>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</si>
  <si>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</si>
  <si>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</si>
  <si>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</si>
  <si>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</si>
  <si>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</si>
  <si>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</si>
  <si>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</si>
  <si>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</si>
  <si>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</si>
  <si>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</si>
  <si>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</si>
  <si>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</si>
  <si>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</si>
  <si>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</si>
  <si>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</si>
  <si>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</si>
  <si>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</si>
  <si>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</si>
  <si>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</si>
  <si>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</si>
  <si>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</si>
  <si>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</si>
  <si>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</si>
  <si>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</si>
  <si>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</si>
  <si>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</si>
  <si>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</si>
  <si>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</si>
  <si>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</si>
  <si>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</si>
  <si>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</si>
  <si>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</si>
  <si>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</si>
  <si>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</si>
  <si>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</si>
  <si>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</si>
  <si>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</si>
  <si>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</si>
  <si>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</si>
  <si>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</si>
  <si>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</si>
  <si>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</si>
  <si>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</si>
  <si>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</si>
  <si>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</si>
  <si>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</si>
  <si>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</si>
  <si>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</si>
  <si>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</si>
  <si>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</si>
  <si>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</si>
  <si>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</si>
  <si>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</si>
  <si>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</si>
  <si>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</si>
  <si>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</si>
  <si>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</si>
  <si>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</si>
  <si>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</si>
  <si>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</si>
  <si>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</si>
  <si>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</si>
  <si>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</si>
  <si>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</si>
  <si>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</si>
  <si>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</si>
  <si>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</si>
  <si>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</si>
  <si>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</si>
  <si>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</si>
  <si>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</si>
  <si>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</si>
  <si>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</si>
  <si>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</si>
  <si>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</si>
  <si>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</si>
  <si>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</si>
  <si>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</si>
  <si>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</si>
  <si>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</si>
  <si>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</si>
  <si>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</si>
  <si>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</si>
  <si>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</si>
  <si>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</si>
  <si>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</si>
  <si>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</si>
  <si>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</si>
  <si>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</si>
  <si>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</si>
  <si>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</si>
  <si>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</si>
  <si>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</si>
  <si>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</si>
  <si>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</si>
  <si>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</si>
  <si>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</si>
  <si>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</si>
  <si>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</si>
  <si>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</si>
  <si>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</si>
  <si>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</si>
  <si>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</si>
  <si>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</si>
  <si>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</si>
  <si>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</si>
  <si>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</si>
  <si>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</si>
  <si>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</si>
  <si>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</si>
  <si>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</si>
  <si>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</si>
  <si>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</si>
  <si>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</si>
  <si>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</si>
  <si>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</si>
  <si>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</si>
  <si>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</si>
  <si>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</si>
  <si>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</si>
  <si>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</si>
  <si>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</si>
  <si>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</si>
  <si>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</si>
  <si>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</si>
  <si>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</si>
  <si>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</si>
  <si>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</si>
  <si>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</si>
  <si>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</si>
  <si>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</si>
  <si>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</si>
  <si>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</si>
  <si>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</si>
  <si>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</si>
  <si>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</si>
  <si>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</si>
  <si>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</si>
  <si>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</si>
  <si>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</si>
  <si>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</si>
  <si>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</si>
  <si>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</si>
  <si>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</si>
  <si>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</si>
  <si>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</si>
  <si>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</si>
  <si>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</si>
  <si>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</si>
  <si>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</si>
  <si>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</si>
  <si>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</si>
  <si>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</si>
  <si>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</si>
  <si>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</si>
  <si>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</si>
  <si>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</si>
  <si>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</si>
  <si>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V</t>
  </si>
  <si>
    <t>idx</t>
  </si>
  <si>
    <t>vgi</t>
  </si>
  <si>
    <t>vgj</t>
  </si>
  <si>
    <t>li</t>
  </si>
  <si>
    <t>lj</t>
  </si>
  <si>
    <t>SumV</t>
  </si>
  <si>
    <t>Extract the valid extensions</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</si>
  <si>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</si>
  <si>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</si>
  <si>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</si>
  <si>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</si>
  <si>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</si>
  <si>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</si>
  <si>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</si>
  <si>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</si>
  <si>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</si>
  <si>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</si>
  <si>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</si>
  <si>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</si>
  <si>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</si>
  <si>
    <t>d_ValidExtension</t>
  </si>
  <si>
    <t>d_UniqueExtension</t>
  </si>
  <si>
    <t>d_Extension</t>
  </si>
  <si>
    <t>scan V: index</t>
  </si>
  <si>
    <t>Số lượng mở rộng hợp lệ của một đỉnh: Le*Lv. Còn của mọi đỉnh là: Le*Lv*Lv</t>
  </si>
  <si>
    <t>&lt;--:d_allPossibleExtension</t>
  </si>
  <si>
    <t>&lt;--:d_allPossibleExtensionScanResult</t>
  </si>
  <si>
    <t>&lt;--:d_UniqueExtension</t>
  </si>
  <si>
    <t>ScanB</t>
  </si>
  <si>
    <t>F index</t>
  </si>
  <si>
    <t>&lt;&lt;===|Ví dụ tính Support cho cạnh AB</t>
  </si>
  <si>
    <t>Reduce F</t>
  </si>
  <si>
    <t>Array d_F</t>
  </si>
  <si>
    <t>Array d_B</t>
  </si>
  <si>
    <t>Để tạo embedings chúng ta cần d_ValidExtension</t>
  </si>
  <si>
    <t>http://wjdi.bioinfo.uqam.ca/</t>
  </si>
  <si>
    <t>elabel</t>
  </si>
  <si>
    <t>from</t>
  </si>
  <si>
    <t>from label</t>
  </si>
  <si>
    <t>to</t>
  </si>
  <si>
    <t>to label</t>
  </si>
  <si>
    <r>
      <rPr>
        <b/>
        <sz val="11"/>
        <color theme="1"/>
        <rFont val="Times New Roman"/>
        <family val="1"/>
      </rPr>
      <t>DFS_CODE</t>
    </r>
    <r>
      <rPr>
        <sz val="11"/>
        <color theme="1"/>
        <rFont val="Times New Roman"/>
        <family val="1"/>
      </rPr>
      <t>: là một vector&lt;DFS&gt;, ngoài ra nó còn có thuộc tính rmpath để lưu trữ thông tin right most path của DFS_CODE</t>
    </r>
  </si>
  <si>
    <r>
      <rPr>
        <b/>
        <sz val="11"/>
        <color theme="1"/>
        <rFont val="Times New Roman"/>
        <family val="1"/>
      </rPr>
      <t>DFS</t>
    </r>
    <r>
      <rPr>
        <sz val="11"/>
        <color theme="1"/>
        <rFont val="Times New Roman"/>
        <family val="1"/>
      </rPr>
      <t>: gồm có các thuộc tính: elabel, from, from label, to, tolabel . DFS là một chuỗi biểu diên một cạnh trong đồ thị.</t>
    </r>
  </si>
  <si>
    <t>id</t>
  </si>
  <si>
    <t>PDFS</t>
  </si>
  <si>
    <r>
      <t xml:space="preserve">Projected: </t>
    </r>
    <r>
      <rPr>
        <sz val="11"/>
        <color theme="1"/>
        <rFont val="Times New Roman"/>
        <family val="1"/>
      </rPr>
      <t>vector&lt;PDFS&gt;</t>
    </r>
  </si>
  <si>
    <r>
      <rPr>
        <sz val="11"/>
        <color theme="1"/>
        <rFont val="Times New Roman"/>
        <family val="1"/>
      </rPr>
      <t>Edge *</t>
    </r>
    <r>
      <rPr>
        <b/>
        <sz val="11"/>
        <color theme="1"/>
        <rFont val="Times New Roman"/>
        <family val="1"/>
      </rPr>
      <t>edge</t>
    </r>
  </si>
  <si>
    <r>
      <rPr>
        <sz val="11"/>
        <color theme="1"/>
        <rFont val="Times New Roman"/>
        <family val="1"/>
      </rPr>
      <t xml:space="preserve">PDFS </t>
    </r>
    <r>
      <rPr>
        <b/>
        <sz val="11"/>
        <color theme="1"/>
        <rFont val="Times New Roman"/>
        <family val="1"/>
      </rPr>
      <t>*Prev</t>
    </r>
  </si>
  <si>
    <t>Push(int id, Edge *edge,PDFS *Prev)</t>
  </si>
  <si>
    <r>
      <rPr>
        <b/>
        <sz val="11"/>
        <color theme="1"/>
        <rFont val="Times New Roman"/>
        <family val="1"/>
      </rPr>
      <t>History:</t>
    </r>
    <r>
      <rPr>
        <sz val="11"/>
        <color theme="1"/>
        <rFont val="Times New Roman"/>
        <family val="1"/>
      </rPr>
      <t xml:space="preserve"> vector&lt;Edge*&gt;</t>
    </r>
  </si>
  <si>
    <t>edgelabel</t>
  </si>
  <si>
    <r>
      <t xml:space="preserve">vector&lt;int&gt; </t>
    </r>
    <r>
      <rPr>
        <b/>
        <sz val="11"/>
        <color theme="1"/>
        <rFont val="Times New Roman"/>
        <family val="1"/>
      </rPr>
      <t>edge</t>
    </r>
  </si>
  <si>
    <r>
      <t xml:space="preserve">vector&lt;int&gt; </t>
    </r>
    <r>
      <rPr>
        <b/>
        <sz val="11"/>
        <color theme="1"/>
        <rFont val="Times New Roman"/>
        <family val="1"/>
      </rPr>
      <t>vertex</t>
    </r>
  </si>
  <si>
    <r>
      <t xml:space="preserve">alias: </t>
    </r>
    <r>
      <rPr>
        <b/>
        <sz val="11"/>
        <color theme="1"/>
        <rFont val="Times New Roman"/>
        <family val="1"/>
      </rPr>
      <t>e</t>
    </r>
  </si>
  <si>
    <r>
      <rPr>
        <b/>
        <sz val="11"/>
        <color theme="1"/>
        <rFont val="Times New Roman"/>
        <family val="1"/>
      </rPr>
      <t xml:space="preserve">RMPath: </t>
    </r>
    <r>
      <rPr>
        <sz val="11"/>
        <color theme="1"/>
        <rFont val="Times New Roman"/>
        <family val="1"/>
      </rPr>
      <t>vector&lt;int&gt;</t>
    </r>
  </si>
  <si>
    <r>
      <t>Mở rộng Forward Edge sơ khai (</t>
    </r>
    <r>
      <rPr>
        <b/>
        <sz val="11"/>
        <color theme="1"/>
        <rFont val="Times New Roman"/>
        <family val="1"/>
      </rPr>
      <t>getForwardEdgePure</t>
    </r>
    <r>
      <rPr>
        <sz val="11"/>
        <color theme="1"/>
        <rFont val="Times New Roman"/>
        <family val="1"/>
      </rPr>
      <t xml:space="preserve">) cần các tham số: </t>
    </r>
  </si>
  <si>
    <r>
      <t>1.</t>
    </r>
    <r>
      <rPr>
        <b/>
        <sz val="11"/>
        <color theme="1"/>
        <rFont val="Times New Roman"/>
        <family val="1"/>
      </rPr>
      <t>TRAN[id]</t>
    </r>
    <r>
      <rPr>
        <sz val="11"/>
        <color theme="1"/>
        <rFont val="Times New Roman"/>
        <family val="1"/>
      </rPr>
      <t>: tìm các mở rộng từ đồ thị nào</t>
    </r>
  </si>
  <si>
    <r>
      <t>2.</t>
    </r>
    <r>
      <rPr>
        <b/>
        <sz val="11"/>
        <color theme="1"/>
        <rFont val="Times New Roman"/>
        <family val="1"/>
      </rPr>
      <t xml:space="preserve"> history[rmpath[0]]</t>
    </r>
    <r>
      <rPr>
        <sz val="11"/>
        <color theme="1"/>
        <rFont val="Times New Roman"/>
        <family val="1"/>
      </rPr>
      <t>: cạnh đầu tiên của DFS_Code</t>
    </r>
  </si>
  <si>
    <r>
      <t xml:space="preserve">3. </t>
    </r>
    <r>
      <rPr>
        <b/>
        <sz val="11"/>
        <color theme="1"/>
        <rFont val="Times New Roman"/>
        <family val="1"/>
      </rPr>
      <t>minlabel:</t>
    </r>
    <r>
      <rPr>
        <sz val="11"/>
        <color theme="1"/>
        <rFont val="Times New Roman"/>
        <family val="1"/>
      </rPr>
      <t xml:space="preserve"> nhãn đỉnh nhỏ nhất của cạnh đầu tiên trong DFS_Code</t>
    </r>
  </si>
  <si>
    <r>
      <t xml:space="preserve">4. </t>
    </r>
    <r>
      <rPr>
        <b/>
        <sz val="11"/>
        <color theme="1"/>
        <rFont val="Times New Roman"/>
        <family val="1"/>
      </rPr>
      <t>History:</t>
    </r>
    <r>
      <rPr>
        <sz val="11"/>
        <color theme="1"/>
        <rFont val="Times New Roman"/>
        <family val="1"/>
      </rPr>
      <t xml:space="preserve"> Những cạnh nào đã thuộc DFS_Code</t>
    </r>
  </si>
  <si>
    <r>
      <rPr>
        <b/>
        <sz val="11"/>
        <color theme="1"/>
        <rFont val="Times New Roman"/>
        <family val="1"/>
      </rPr>
      <t>Projected</t>
    </r>
    <r>
      <rPr>
        <sz val="11"/>
        <color theme="1"/>
        <rFont val="Times New Roman"/>
        <family val="1"/>
      </rPr>
      <t>: là danh sách các cạnh giống nhau ở các đồ thị khác nhau</t>
    </r>
  </si>
  <si>
    <r>
      <t xml:space="preserve">Vector&lt;Edge*&gt; </t>
    </r>
    <r>
      <rPr>
        <b/>
        <sz val="11"/>
        <color theme="1"/>
        <rFont val="Times New Roman"/>
        <family val="1"/>
      </rPr>
      <t>EdgeList</t>
    </r>
  </si>
  <si>
    <t>graph_id</t>
  </si>
  <si>
    <t>Projected</t>
  </si>
  <si>
    <t>(0,2,A,0,B)</t>
  </si>
  <si>
    <t>(3,0,A,0,B)</t>
  </si>
  <si>
    <t>graphid</t>
  </si>
  <si>
    <t>*Edge</t>
  </si>
  <si>
    <t>Prev</t>
  </si>
  <si>
    <t>get_forward_pure</t>
  </si>
  <si>
    <t>get_backward</t>
  </si>
  <si>
    <t>new_bck_root</t>
  </si>
  <si>
    <t>new_fwd_root</t>
  </si>
  <si>
    <t>get_forward_rmpath</t>
  </si>
  <si>
    <t>Functions</t>
  </si>
  <si>
    <t>(1,4,B,0,E)</t>
  </si>
  <si>
    <t>(1,3,B,0,E)</t>
  </si>
  <si>
    <t>(2,3,B,0,E)</t>
  </si>
  <si>
    <t>(2,4,B,0,E)</t>
  </si>
  <si>
    <t>(0,4,A,0,E)</t>
  </si>
  <si>
    <t>(1,3,B,0,D)</t>
  </si>
  <si>
    <t>(1,2,B,0,C)</t>
  </si>
  <si>
    <t>(0,2,A,0,C)</t>
  </si>
  <si>
    <t>(0,2,B,0,E)</t>
  </si>
  <si>
    <t>(3,1,A,0,E)</t>
  </si>
  <si>
    <t>(3,2,A,0,E)</t>
  </si>
  <si>
    <t>Embeddings cạnh AB</t>
  </si>
  <si>
    <t>Các mở rộng của embeddings AB</t>
  </si>
  <si>
    <t>Chúng ta xét cạnh BE</t>
  </si>
  <si>
    <t>Sup(BE)=2 &gt;=minsup</t>
  </si>
  <si>
    <t>ismin(BE)?</t>
  </si>
  <si>
    <t>Graph_Is_Min(DFS_CODE)</t>
  </si>
  <si>
    <t>Đưa BE vào DFS_CODE</t>
  </si>
  <si>
    <t>====&gt;DFS_Code_Min: (0,1,A,0,B)</t>
  </si>
  <si>
    <t>Gọi hàm Project_Is_Min(các embeddings của AB)</t>
  </si>
  <si>
    <t>DFS_Code_Min.buildRMPath(): là cạnh 0 của DFS_Code</t>
  </si>
  <si>
    <t>minLabel: 0</t>
  </si>
  <si>
    <t>maxtoc: 1</t>
  </si>
  <si>
    <t>scan</t>
  </si>
  <si>
    <t>vid</t>
  </si>
  <si>
    <t>m=3</t>
  </si>
  <si>
    <t>|Q1|=6</t>
  </si>
  <si>
    <t>V=3*6=18</t>
  </si>
  <si>
    <t>&lt;-1,0&gt;</t>
  </si>
  <si>
    <t>&lt;-1,5&gt;</t>
  </si>
  <si>
    <t>&lt;-1,13&gt;</t>
  </si>
  <si>
    <t>&lt;0,1&gt;</t>
  </si>
  <si>
    <t>&lt;1,2&gt;</t>
  </si>
  <si>
    <t>&lt;2,6&gt;</t>
  </si>
  <si>
    <t>&lt;3,10&gt;</t>
  </si>
  <si>
    <t>&lt;0,3&gt;</t>
  </si>
  <si>
    <t>&lt;1,3&gt;</t>
  </si>
  <si>
    <t>&lt;0,4&gt;</t>
  </si>
  <si>
    <t>&lt;3,11&gt;</t>
  </si>
  <si>
    <t>&lt;1,4&gt;</t>
  </si>
  <si>
    <t>&lt;3,12&gt;</t>
  </si>
  <si>
    <r>
      <rPr>
        <b/>
        <sz val="11"/>
        <color theme="1"/>
        <rFont val="Calibri"/>
        <family val="2"/>
        <scheme val="minor"/>
      </rPr>
      <t>struct_Q</t>
    </r>
    <r>
      <rPr>
        <sz val="11"/>
        <color theme="1"/>
        <rFont val="Calibri"/>
        <family val="2"/>
        <scheme val="minor"/>
      </rPr>
      <t xml:space="preserve"> *device_arr_Q;</t>
    </r>
  </si>
  <si>
    <r>
      <rPr>
        <b/>
        <sz val="11"/>
        <color theme="1"/>
        <rFont val="Calibri"/>
        <family val="2"/>
        <scheme val="minor"/>
      </rPr>
      <t xml:space="preserve">struct_Embedding </t>
    </r>
    <r>
      <rPr>
        <sz val="11"/>
        <color theme="1"/>
        <rFont val="Calibri"/>
        <family val="2"/>
        <scheme val="minor"/>
      </rPr>
      <t>*d_arr_Q;</t>
    </r>
  </si>
  <si>
    <t>inside struct_Q
{
_prevQ=-1;
_size=4;
d_arr_Q;
}</t>
  </si>
  <si>
    <t>inside struct_Q
{
_prevQ=0;
_size=4;
d_arr_Q;
}</t>
  </si>
  <si>
    <t>inside struct_Q
{
_prevQ=-1;
_size=5;
d_arr_Q;
}</t>
  </si>
  <si>
    <t>inside struct_Q
{
_prevQ=1;
_size=3;
d_arr_Q;
}</t>
  </si>
  <si>
    <t>device_arr_Q</t>
  </si>
  <si>
    <t>lastColumn</t>
  </si>
  <si>
    <t>RMPath</t>
  </si>
  <si>
    <t>maxDegree_vid</t>
  </si>
  <si>
    <t>d_arr_V</t>
  </si>
  <si>
    <t>Q1.vid</t>
  </si>
  <si>
    <t>Embedding</t>
  </si>
  <si>
    <t>-</t>
  </si>
  <si>
    <t>Q1.vid-&gt;to</t>
  </si>
  <si>
    <t>scan d_arr_V</t>
  </si>
  <si>
    <t>Extension's DFS</t>
  </si>
  <si>
    <t>(0,2,0,0,1)</t>
  </si>
  <si>
    <t>(0,2,0,0,2)</t>
  </si>
  <si>
    <t>(0,2,0,0,4)</t>
  </si>
  <si>
    <t>Vgi</t>
  </si>
  <si>
    <t>Vgj</t>
  </si>
  <si>
    <t>Pointer of Embedding heading</t>
  </si>
  <si>
    <t>Q2[0]</t>
  </si>
  <si>
    <t>Q2[1]</t>
  </si>
  <si>
    <t>Q2[3]</t>
  </si>
  <si>
    <t>Q2[2]</t>
  </si>
  <si>
    <t>Q2.vid</t>
  </si>
  <si>
    <t>(1,2,1,0,4)</t>
  </si>
  <si>
    <t>(1,2,1,0,2)</t>
  </si>
  <si>
    <t>(1,2,1,0,3)</t>
  </si>
  <si>
    <t>Boundary</t>
  </si>
  <si>
    <t>LiLj</t>
  </si>
  <si>
    <t>unique ext</t>
  </si>
  <si>
    <t>support</t>
  </si>
  <si>
    <t>Reduction_F</t>
  </si>
  <si>
    <t>minsup</t>
  </si>
  <si>
    <t>Chỉ có BE là thoả minsup</t>
  </si>
  <si>
    <t>Tiếp theo ta kiểm tra xem BE có phải là minDFScode</t>
  </si>
  <si>
    <t>Nếu thoả minDFScode thì xây dựng Embeddings cho BE</t>
  </si>
  <si>
    <t>Duyệt qua EXT[1] để trích ra các embedding BE</t>
  </si>
  <si>
    <t>scan_M</t>
  </si>
  <si>
    <t>Q3</t>
  </si>
  <si>
    <t>Sau khi xây dựng xong embeddings</t>
  </si>
  <si>
    <t>thì chúng ta lặp lại để khai thác hết mọi frequent subgraph</t>
  </si>
  <si>
    <t>Q3.vid</t>
  </si>
  <si>
    <t>(0,1,3)</t>
  </si>
  <si>
    <t>(0,1,4)</t>
  </si>
  <si>
    <t>(0,2,3)</t>
  </si>
  <si>
    <t>(0,2,4)</t>
  </si>
  <si>
    <t>(13,10,11)</t>
  </si>
  <si>
    <t>(13,10,12)</t>
  </si>
  <si>
    <t>EB</t>
  </si>
  <si>
    <t>Q3.vid-&gt;to</t>
  </si>
  <si>
    <t>EA</t>
  </si>
  <si>
    <t>(Li,Lj)</t>
  </si>
  <si>
    <t>(2,3,4,0,1)</t>
  </si>
  <si>
    <t>(2,0,4,0,0)</t>
  </si>
  <si>
    <t>Q3[0]</t>
  </si>
  <si>
    <t>Q3[1]</t>
  </si>
  <si>
    <t>Q3[2]</t>
  </si>
  <si>
    <t>Q3[3]</t>
  </si>
  <si>
    <t>Q3[4]</t>
  </si>
  <si>
    <t>Q3[5]</t>
  </si>
  <si>
    <t>Q4</t>
  </si>
  <si>
    <t>index_F</t>
  </si>
  <si>
    <t>Q2.vid-&gt;to</t>
  </si>
  <si>
    <t>(1,3,1,0,4)</t>
  </si>
  <si>
    <t>EXT[1]</t>
  </si>
  <si>
    <t>(0,3,0,0,1)</t>
  </si>
  <si>
    <t>(0,3,0,0,4)</t>
  </si>
  <si>
    <t>Có 18 threads i</t>
  </si>
  <si>
    <t>|Qp|= m = 6</t>
  </si>
  <si>
    <t>|R(P)| = n = 3</t>
  </si>
  <si>
    <t>lấy nguyên: device_arr_Q[nguyên]</t>
  </si>
  <si>
    <t>chia m=6</t>
  </si>
  <si>
    <t>m*nguyên</t>
  </si>
  <si>
    <t>i - (m*nguyên): device_arr_Q[nguyên].d_arr_Q[i-m*nguyên]</t>
  </si>
  <si>
    <t>R[0]</t>
  </si>
  <si>
    <t>R[1]</t>
  </si>
  <si>
    <t>R[2]</t>
  </si>
  <si>
    <t>d_O</t>
  </si>
  <si>
    <t>Đọc vid trong Q3, ở đây có 6 lần đọc</t>
  </si>
  <si>
    <t>xác định đồ thị:</t>
  </si>
  <si>
    <t>Lấy phần nguyên</t>
  </si>
  <si>
    <t>vid/maxDegree</t>
  </si>
  <si>
    <t>Do Mỗi đồ thị đều có số đỉnh tối đa là 5 từ [0 - 4], nên tổng bậc = (cuối - đầu)+1</t>
  </si>
  <si>
    <t>Nếu như cuối !=0 thì xét phần tử kế cuối</t>
  </si>
  <si>
    <t>Tính tổng bậc của các đỉnh trong đồ thị để xác định số lượng cạnh</t>
  </si>
  <si>
    <t>d_HO</t>
  </si>
  <si>
    <t>Ánh xạ lại index bằng mod 5</t>
  </si>
  <si>
    <t>d_HLN</t>
  </si>
  <si>
    <t>Dựa vào giá trị của d_O để set cạnh đã tồn tại trong embedding (0: cạnh chưa thuộc embedding; 1: đã thuộc; 2: đã thuộc RMPath)</t>
  </si>
  <si>
    <t>threadID</t>
  </si>
  <si>
    <t>Q0</t>
  </si>
  <si>
    <t>Giả sử chúng ta có 6 embeddings, mỗi embedding có dH tương ứng của nó. Làm sao để phân các thread vào đúng đỉnh (vid) và embedding dH[i] của nó</t>
  </si>
  <si>
    <t>dH[i]</t>
  </si>
  <si>
    <t>i=0</t>
  </si>
  <si>
    <t>i=1</t>
  </si>
  <si>
    <t xml:space="preserve">i=2 </t>
  </si>
  <si>
    <t>i=3</t>
  </si>
  <si>
    <t>i=4</t>
  </si>
  <si>
    <t>i=5</t>
  </si>
  <si>
    <t>RMPath[i]</t>
  </si>
  <si>
    <t>(prevQ,indexPrevQ)
0</t>
  </si>
  <si>
    <t>(prevQ,indexPrevQ)
1</t>
  </si>
  <si>
    <t>(prevQ,indexPrevQ)
2</t>
  </si>
  <si>
    <t>(prevQ,indexPrevQ)
3</t>
  </si>
  <si>
    <t>(prevQ,indexPrevQ)
4</t>
  </si>
  <si>
    <t>(prevQ,indexPrevQ)
5</t>
  </si>
  <si>
    <t>Duyệt ngược từ Q cuối lên Q0</t>
  </si>
  <si>
    <t>Dựa vào RMPath để biết được Q nào cần được xử lý, và dựa vào idx của Q[i] để biết cần xử lý dòng nào trong Q[i-1]</t>
  </si>
  <si>
    <t>ThreadID</t>
  </si>
  <si>
    <t>InverseThreadID</t>
  </si>
  <si>
    <t>R[2]=Q2</t>
  </si>
  <si>
    <t>R[1]=Q1</t>
  </si>
  <si>
    <t>R[0]=Q0</t>
  </si>
  <si>
    <t xml:space="preserve">Lấy threadID mod với số lượng embedding thì sẽ biết được </t>
  </si>
  <si>
    <t>&lt;==:got it</t>
  </si>
  <si>
    <t>&lt;==:idx KHÔNG THỂ CÓ IDX MỘT CÁCH SONG SONG</t>
  </si>
  <si>
    <t>Làm sao để có idx một cách song song?</t>
  </si>
  <si>
    <t>We allocate (N/B) thread blocks. In this case, (N/B) = (32/8)=4 thread blocks to process IN array.</t>
  </si>
  <si>
    <t>thread i:--&gt;</t>
  </si>
  <si>
    <t>m:--&gt;</t>
  </si>
  <si>
    <t>fromIndex_V:--&gt;</t>
  </si>
  <si>
    <t>toIndex_V:--&gt;</t>
  </si>
  <si>
    <t>Chỉ xét 1 tập đỉnh:</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</si>
</sst>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
      <sz val="11"/>
      <color rgb="FF7030A0"/>
      <name val="Calibri"/>
      <family val="2"/>
      <scheme val="minor"/>
    </font>
    <font>
      <sz val="9"/>
      <color indexed="81"/>
      <name val="Tahoma"/>
      <charset val="1"/>
    </font>
    <font>
      <sz val="11"/>
      <color theme="5" tint="-0.499984740745262"/>
      <name val="Calibri"/>
      <family val="2"/>
      <scheme val="minor"/>
    </font>
    <font>
      <sz val="11"/>
      <name val="Calibri"/>
      <family val="2"/>
      <scheme val="minor"/>
    </font>
    <font>
      <b/>
      <sz val="11"/>
      <color rgb="FF00B050"/>
      <name val="Calibri"/>
      <family val="2"/>
      <scheme val="minor"/>
    </font>
    <font>
      <i/>
      <sz val="9"/>
      <color indexed="81"/>
      <name val="Tahoma"/>
      <family val="2"/>
    </font>
    <font>
      <b/>
      <sz val="11"/>
      <color theme="9" tint="-0.249977111117893"/>
      <name val="Calibri"/>
      <family val="2"/>
      <scheme val="minor"/>
    </font>
  </fonts>
  <fills count="3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3"/>
        <bgColor indexed="64"/>
      </patternFill>
    </fill>
    <fill>
      <patternFill patternType="solid">
        <fgColor rgb="FFFFFF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right/>
      <top style="medium">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1">
    <xf numFmtId="0" fontId="0" fillId="0" borderId="0"/>
  </cellStyleXfs>
  <cellXfs count="332">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0" fillId="0" borderId="0" xfId="0" applyAlignment="1">
      <alignment horizontal="right"/>
    </xf>
    <xf numFmtId="0" fontId="15" fillId="0" borderId="0" xfId="0" applyFont="1" applyAlignment="1">
      <alignment horizontal="right"/>
    </xf>
    <xf numFmtId="0" fontId="15" fillId="0" borderId="0" xfId="0" applyFont="1" applyAlignment="1">
      <alignment horizontal="center"/>
    </xf>
    <xf numFmtId="0" fontId="0" fillId="0" borderId="0" xfId="0" applyAlignment="1">
      <alignment horizontal="center"/>
    </xf>
    <xf numFmtId="0" fontId="15" fillId="0" borderId="0" xfId="0" applyFont="1"/>
    <xf numFmtId="0" fontId="15" fillId="0" borderId="0" xfId="0" applyFont="1" applyAlignment="1">
      <alignment horizontal="right" vertical="center"/>
    </xf>
    <xf numFmtId="0" fontId="15" fillId="0" borderId="0" xfId="0" applyFont="1" applyFill="1" applyBorder="1" applyAlignment="1">
      <alignment horizontal="right" vertical="center"/>
    </xf>
    <xf numFmtId="0" fontId="15" fillId="4" borderId="1" xfId="0" applyFont="1" applyFill="1" applyBorder="1" applyAlignment="1">
      <alignment horizontal="center" vertical="center"/>
    </xf>
    <xf numFmtId="0" fontId="0" fillId="0" borderId="0" xfId="0" applyAlignment="1">
      <alignment wrapText="1"/>
    </xf>
    <xf numFmtId="0" fontId="2" fillId="27" borderId="0" xfId="0" applyFont="1" applyFill="1"/>
    <xf numFmtId="0" fontId="17" fillId="0" borderId="0" xfId="0" applyFont="1" applyFill="1" applyAlignment="1">
      <alignment horizontal="right"/>
    </xf>
    <xf numFmtId="0" fontId="15" fillId="0" borderId="0" xfId="0" applyFont="1" applyFill="1" applyBorder="1" applyAlignment="1">
      <alignment horizontal="center" vertical="center"/>
    </xf>
    <xf numFmtId="0" fontId="10" fillId="0" borderId="0" xfId="0" applyFont="1" applyAlignment="1">
      <alignment horizontal="center" vertical="center"/>
    </xf>
    <xf numFmtId="0" fontId="7" fillId="0" borderId="0" xfId="0" applyFont="1"/>
    <xf numFmtId="0" fontId="7" fillId="0" borderId="1" xfId="0" applyFont="1" applyBorder="1" applyAlignment="1">
      <alignment horizontal="center" vertical="center"/>
    </xf>
    <xf numFmtId="0" fontId="7" fillId="10" borderId="1" xfId="0" applyFont="1" applyFill="1" applyBorder="1" applyAlignment="1">
      <alignment horizontal="center" vertical="center"/>
    </xf>
    <xf numFmtId="0" fontId="10" fillId="23" borderId="1" xfId="0" applyFont="1" applyFill="1" applyBorder="1"/>
    <xf numFmtId="0" fontId="10" fillId="23" borderId="1" xfId="0" applyFont="1" applyFill="1" applyBorder="1" applyAlignment="1">
      <alignment horizontal="center" vertical="center"/>
    </xf>
    <xf numFmtId="0" fontId="10" fillId="28" borderId="1" xfId="0" applyFont="1" applyFill="1" applyBorder="1"/>
    <xf numFmtId="0" fontId="10" fillId="17" borderId="1" xfId="0" applyFont="1" applyFill="1" applyBorder="1"/>
    <xf numFmtId="0" fontId="7" fillId="23" borderId="1" xfId="0" applyFont="1" applyFill="1" applyBorder="1" applyAlignment="1">
      <alignment horizontal="center" vertical="center"/>
    </xf>
    <xf numFmtId="0" fontId="7" fillId="23" borderId="1" xfId="0" applyFont="1" applyFill="1" applyBorder="1" applyAlignment="1">
      <alignment horizontal="center"/>
    </xf>
    <xf numFmtId="0" fontId="10" fillId="28" borderId="39" xfId="0" applyFont="1" applyFill="1" applyBorder="1"/>
    <xf numFmtId="0" fontId="10" fillId="23" borderId="9" xfId="0" applyFont="1" applyFill="1" applyBorder="1"/>
    <xf numFmtId="0" fontId="10" fillId="29" borderId="32" xfId="0" applyFont="1" applyFill="1" applyBorder="1"/>
    <xf numFmtId="0" fontId="10" fillId="23" borderId="17" xfId="0" applyFont="1" applyFill="1" applyBorder="1"/>
    <xf numFmtId="0" fontId="10" fillId="29" borderId="8" xfId="0" applyFont="1" applyFill="1" applyBorder="1"/>
    <xf numFmtId="0" fontId="10" fillId="17" borderId="17" xfId="0" applyFont="1" applyFill="1" applyBorder="1"/>
    <xf numFmtId="0" fontId="10" fillId="17" borderId="12" xfId="0" applyFont="1" applyFill="1" applyBorder="1"/>
    <xf numFmtId="0" fontId="10" fillId="29" borderId="36" xfId="0" applyFont="1" applyFill="1" applyBorder="1"/>
    <xf numFmtId="0" fontId="10" fillId="0" borderId="8" xfId="0" applyFont="1" applyBorder="1"/>
    <xf numFmtId="0" fontId="10" fillId="0" borderId="0" xfId="0" quotePrefix="1" applyFont="1"/>
    <xf numFmtId="0" fontId="0" fillId="4" borderId="1" xfId="0" applyFill="1" applyBorder="1" applyAlignment="1">
      <alignment horizontal="center" vertical="center"/>
    </xf>
    <xf numFmtId="0" fontId="15" fillId="0" borderId="0" xfId="0" applyFont="1" applyAlignment="1">
      <alignment horizontal="center" vertical="center"/>
    </xf>
    <xf numFmtId="0" fontId="0" fillId="0" borderId="27" xfId="0"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0" fontId="1" fillId="30" borderId="0" xfId="0" applyFont="1" applyFill="1" applyAlignment="1">
      <alignment horizontal="center" vertical="center"/>
    </xf>
    <xf numFmtId="0" fontId="15" fillId="30" borderId="0" xfId="0" applyFont="1" applyFill="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15"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27" xfId="0" applyFill="1" applyBorder="1"/>
    <xf numFmtId="0" fontId="15" fillId="0" borderId="39" xfId="0" applyFont="1" applyBorder="1" applyAlignment="1">
      <alignment horizontal="center" vertical="center"/>
    </xf>
    <xf numFmtId="0" fontId="0" fillId="0" borderId="18" xfId="0" applyBorder="1" applyAlignment="1">
      <alignment horizont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0" fillId="0" borderId="19" xfId="0" applyBorder="1" applyAlignment="1">
      <alignment horizontal="center"/>
    </xf>
    <xf numFmtId="0" fontId="19" fillId="0" borderId="16" xfId="0" applyFont="1" applyBorder="1" applyAlignment="1">
      <alignment horizontal="center" vertical="center"/>
    </xf>
    <xf numFmtId="0" fontId="0" fillId="0" borderId="40" xfId="0" applyBorder="1" applyAlignment="1">
      <alignment horizontal="center" vertical="center"/>
    </xf>
    <xf numFmtId="0" fontId="0" fillId="0" borderId="27"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xf>
    <xf numFmtId="0" fontId="0" fillId="31" borderId="10" xfId="0" applyFill="1" applyBorder="1" applyAlignment="1">
      <alignment horizontal="center" vertical="center"/>
    </xf>
    <xf numFmtId="0" fontId="0" fillId="31" borderId="11" xfId="0" applyFill="1" applyBorder="1" applyAlignment="1">
      <alignment horizontal="center" vertical="center"/>
    </xf>
    <xf numFmtId="0" fontId="15" fillId="0" borderId="1" xfId="0" applyFont="1" applyBorder="1"/>
    <xf numFmtId="0" fontId="0" fillId="0" borderId="41" xfId="0" applyBorder="1" applyAlignment="1">
      <alignment horizontal="center" vertical="center"/>
    </xf>
    <xf numFmtId="0" fontId="0" fillId="0" borderId="42" xfId="0" applyBorder="1" applyAlignment="1">
      <alignment horizontal="center" vertical="center"/>
    </xf>
    <xf numFmtId="0" fontId="18" fillId="0" borderId="16" xfId="0" applyFont="1" applyBorder="1" applyAlignment="1">
      <alignment horizontal="center" vertical="center"/>
    </xf>
    <xf numFmtId="0" fontId="0" fillId="0" borderId="10" xfId="0" applyFill="1" applyBorder="1" applyAlignment="1">
      <alignment horizontal="center" vertical="center"/>
    </xf>
    <xf numFmtId="0" fontId="0" fillId="0" borderId="15" xfId="0" applyFill="1" applyBorder="1" applyAlignment="1">
      <alignment horizontal="center" vertical="center"/>
    </xf>
    <xf numFmtId="0" fontId="0" fillId="0" borderId="11" xfId="0" applyFill="1" applyBorder="1" applyAlignment="1">
      <alignment horizontal="center" vertical="center"/>
    </xf>
    <xf numFmtId="0" fontId="0" fillId="0" borderId="29" xfId="0" applyBorder="1" applyAlignment="1">
      <alignment horizontal="center"/>
    </xf>
    <xf numFmtId="0" fontId="0" fillId="31" borderId="9" xfId="0" applyFill="1" applyBorder="1" applyAlignment="1">
      <alignment horizontal="center" vertical="center"/>
    </xf>
    <xf numFmtId="0" fontId="19" fillId="0" borderId="12" xfId="0" applyFont="1" applyBorder="1" applyAlignment="1">
      <alignment horizontal="center" vertical="center"/>
    </xf>
    <xf numFmtId="0" fontId="18" fillId="0" borderId="41" xfId="0" applyFont="1" applyBorder="1" applyAlignment="1">
      <alignment horizontal="center" vertical="center"/>
    </xf>
    <xf numFmtId="0" fontId="18" fillId="0" borderId="12" xfId="0" applyFont="1" applyBorder="1" applyAlignment="1">
      <alignment horizontal="center" vertical="center"/>
    </xf>
    <xf numFmtId="0" fontId="18" fillId="0" borderId="14" xfId="0" applyFont="1" applyBorder="1" applyAlignment="1">
      <alignment horizontal="center" vertical="center"/>
    </xf>
    <xf numFmtId="0" fontId="0" fillId="0" borderId="0" xfId="0" applyBorder="1" applyAlignment="1">
      <alignment horizontal="center"/>
    </xf>
    <xf numFmtId="0" fontId="19" fillId="0" borderId="43" xfId="0" applyFont="1" applyBorder="1" applyAlignment="1">
      <alignment horizontal="center" vertical="center"/>
    </xf>
    <xf numFmtId="0" fontId="15" fillId="0" borderId="1" xfId="0" applyFont="1" applyBorder="1" applyAlignment="1">
      <alignment horizontal="center" vertical="center"/>
    </xf>
    <xf numFmtId="0" fontId="0" fillId="0" borderId="0" xfId="0" applyFill="1" applyBorder="1" applyAlignment="1">
      <alignment horizontal="center"/>
    </xf>
    <xf numFmtId="0" fontId="0" fillId="0" borderId="39" xfId="0" applyBorder="1" applyAlignment="1">
      <alignment horizontal="center" vertical="center"/>
    </xf>
    <xf numFmtId="0" fontId="0" fillId="0" borderId="12" xfId="0" applyBorder="1" applyAlignment="1">
      <alignment horizontal="center"/>
    </xf>
    <xf numFmtId="0" fontId="0" fillId="0" borderId="14"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27" xfId="0" applyFont="1" applyBorder="1" applyAlignment="1">
      <alignment horizontal="center"/>
    </xf>
    <xf numFmtId="0" fontId="15" fillId="0" borderId="19" xfId="0" applyFont="1" applyBorder="1" applyAlignment="1">
      <alignment horizontal="center"/>
    </xf>
    <xf numFmtId="0" fontId="15" fillId="0" borderId="19" xfId="0" applyFont="1" applyBorder="1"/>
    <xf numFmtId="0" fontId="15" fillId="0" borderId="19" xfId="0" applyFont="1" applyFill="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8" fillId="0" borderId="1" xfId="0" applyFont="1" applyBorder="1" applyAlignment="1">
      <alignment horizontal="center" vertical="center"/>
    </xf>
    <xf numFmtId="0" fontId="0" fillId="0" borderId="44" xfId="0" applyBorder="1" applyAlignment="1">
      <alignment horizontal="center"/>
    </xf>
    <xf numFmtId="0" fontId="18" fillId="0" borderId="39" xfId="0" applyFont="1" applyBorder="1" applyAlignment="1">
      <alignment horizontal="center" vertical="center"/>
    </xf>
    <xf numFmtId="0" fontId="19" fillId="0" borderId="39" xfId="0" applyFont="1" applyBorder="1" applyAlignment="1">
      <alignment horizontal="center" vertical="center"/>
    </xf>
    <xf numFmtId="0" fontId="0" fillId="17" borderId="1" xfId="0" applyFill="1" applyBorder="1" applyAlignment="1">
      <alignment horizontal="center" vertical="center"/>
    </xf>
    <xf numFmtId="0" fontId="0" fillId="10" borderId="1" xfId="0" applyFill="1" applyBorder="1" applyAlignment="1">
      <alignment horizontal="center" vertical="center"/>
    </xf>
    <xf numFmtId="0" fontId="0" fillId="0" borderId="0" xfId="0" applyBorder="1" applyAlignment="1">
      <alignment vertical="center"/>
    </xf>
    <xf numFmtId="0" fontId="15" fillId="0" borderId="0" xfId="0" applyFont="1" applyBorder="1" applyAlignment="1">
      <alignment horizontal="center"/>
    </xf>
    <xf numFmtId="0" fontId="0" fillId="0" borderId="0" xfId="0" applyBorder="1" applyAlignment="1"/>
    <xf numFmtId="0" fontId="21" fillId="0" borderId="1" xfId="0" applyFont="1" applyBorder="1" applyAlignment="1">
      <alignment horizontal="center" vertical="center"/>
    </xf>
    <xf numFmtId="0" fontId="21" fillId="0" borderId="19" xfId="0" applyFont="1" applyBorder="1" applyAlignment="1">
      <alignment horizontal="center" vertical="center"/>
    </xf>
    <xf numFmtId="0" fontId="19" fillId="0" borderId="1" xfId="0" applyFont="1" applyBorder="1" applyAlignment="1">
      <alignment horizontal="center" vertical="center"/>
    </xf>
    <xf numFmtId="0" fontId="19" fillId="0" borderId="19" xfId="0" applyFont="1" applyBorder="1" applyAlignment="1">
      <alignment horizontal="center" vertical="center"/>
    </xf>
    <xf numFmtId="0" fontId="0" fillId="17" borderId="9" xfId="0" applyFill="1" applyBorder="1"/>
    <xf numFmtId="0" fontId="0" fillId="17" borderId="10" xfId="0" applyFill="1" applyBorder="1"/>
    <xf numFmtId="0" fontId="0" fillId="16" borderId="10" xfId="0" applyFill="1" applyBorder="1"/>
    <xf numFmtId="0" fontId="0" fillId="32" borderId="10" xfId="0" applyFill="1" applyBorder="1"/>
    <xf numFmtId="0" fontId="0" fillId="32" borderId="11" xfId="0" applyFill="1" applyBorder="1"/>
    <xf numFmtId="0" fontId="0" fillId="0" borderId="12" xfId="0" applyBorder="1"/>
    <xf numFmtId="0" fontId="0" fillId="17" borderId="40" xfId="0" applyFill="1" applyBorder="1"/>
    <xf numFmtId="0" fontId="0" fillId="0" borderId="45" xfId="0" applyBorder="1"/>
    <xf numFmtId="0" fontId="0" fillId="32" borderId="15" xfId="0" applyFill="1" applyBorder="1"/>
    <xf numFmtId="0" fontId="0" fillId="0" borderId="16" xfId="0" applyBorder="1"/>
    <xf numFmtId="0" fontId="0" fillId="16" borderId="9" xfId="0" applyFill="1" applyBorder="1"/>
    <xf numFmtId="0" fontId="0" fillId="16" borderId="11" xfId="0" applyFill="1" applyBorder="1"/>
    <xf numFmtId="0" fontId="0" fillId="20" borderId="1" xfId="0" applyFill="1" applyBorder="1"/>
    <xf numFmtId="0" fontId="0" fillId="0" borderId="1" xfId="0" applyBorder="1" applyAlignment="1">
      <alignment horizontal="center"/>
    </xf>
    <xf numFmtId="0" fontId="2" fillId="34" borderId="49" xfId="0" applyFont="1" applyFill="1" applyBorder="1" applyAlignment="1">
      <alignment horizontal="center"/>
    </xf>
    <xf numFmtId="0" fontId="2" fillId="34" borderId="0" xfId="0" applyFont="1" applyFill="1" applyAlignment="1">
      <alignment horizontal="center"/>
    </xf>
    <xf numFmtId="0" fontId="2" fillId="12" borderId="1" xfId="0" applyFont="1" applyFill="1" applyBorder="1" applyAlignment="1">
      <alignment horizontal="center" vertical="center"/>
    </xf>
    <xf numFmtId="0" fontId="2" fillId="12" borderId="0" xfId="0" applyFont="1" applyFill="1" applyAlignment="1">
      <alignment horizontal="center"/>
    </xf>
    <xf numFmtId="0" fontId="2" fillId="35" borderId="1" xfId="0" applyFont="1" applyFill="1" applyBorder="1" applyAlignment="1">
      <alignment horizontal="center"/>
    </xf>
    <xf numFmtId="0" fontId="0" fillId="0" borderId="1" xfId="0" applyBorder="1" applyAlignment="1">
      <alignment horizontal="center" wrapText="1"/>
    </xf>
    <xf numFmtId="0" fontId="0" fillId="36" borderId="0" xfId="0" applyFill="1"/>
    <xf numFmtId="0" fontId="0" fillId="0" borderId="50" xfId="0" applyBorder="1"/>
    <xf numFmtId="0" fontId="0" fillId="33" borderId="1" xfId="0" applyFill="1" applyBorder="1"/>
    <xf numFmtId="0" fontId="2" fillId="7" borderId="0" xfId="0" applyFont="1" applyFill="1"/>
    <xf numFmtId="0" fontId="0" fillId="30" borderId="0" xfId="0" applyFill="1" applyBorder="1"/>
    <xf numFmtId="0" fontId="0" fillId="30" borderId="8" xfId="0" applyFill="1" applyBorder="1"/>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19" xfId="0" applyFont="1" applyBorder="1" applyAlignment="1">
      <alignment horizontal="center" vertical="center"/>
    </xf>
    <xf numFmtId="0" fontId="10" fillId="23" borderId="27" xfId="0" applyFont="1" applyFill="1" applyBorder="1" applyAlignment="1">
      <alignment horizontal="center" vertical="center"/>
    </xf>
    <xf numFmtId="0" fontId="0" fillId="22" borderId="27" xfId="0" applyFill="1" applyBorder="1" applyAlignment="1">
      <alignment horizontal="center" vertical="center"/>
    </xf>
    <xf numFmtId="0" fontId="0" fillId="22" borderId="19" xfId="0" applyFill="1" applyBorder="1" applyAlignment="1">
      <alignment horizontal="center" vertical="center"/>
    </xf>
    <xf numFmtId="0" fontId="1" fillId="4" borderId="9" xfId="0" applyFont="1" applyFill="1" applyBorder="1" applyAlignment="1">
      <alignment horizontal="center"/>
    </xf>
    <xf numFmtId="0" fontId="1" fillId="4" borderId="11" xfId="0" applyFont="1" applyFill="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28" xfId="0"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1" fillId="0" borderId="27" xfId="0" applyFont="1" applyBorder="1" applyAlignment="1">
      <alignment horizontal="center"/>
    </xf>
    <xf numFmtId="0" fontId="1" fillId="0" borderId="19" xfId="0" applyFont="1" applyBorder="1" applyAlignment="1">
      <alignment horizontal="center"/>
    </xf>
    <xf numFmtId="0" fontId="0" fillId="0" borderId="13" xfId="0" applyBorder="1" applyAlignment="1">
      <alignment horizontal="center"/>
    </xf>
    <xf numFmtId="0" fontId="0" fillId="0" borderId="45" xfId="0" applyBorder="1" applyAlignment="1">
      <alignment horizontal="center"/>
    </xf>
    <xf numFmtId="0" fontId="0" fillId="0" borderId="16" xfId="0" applyBorder="1" applyAlignment="1">
      <alignment horizontal="center"/>
    </xf>
    <xf numFmtId="0" fontId="0" fillId="0" borderId="40" xfId="0" applyBorder="1" applyAlignment="1">
      <alignment horizontal="center" vertical="center"/>
    </xf>
    <xf numFmtId="0" fontId="1" fillId="0" borderId="17" xfId="0" applyFont="1" applyBorder="1" applyAlignment="1">
      <alignment horizontal="center"/>
    </xf>
    <xf numFmtId="0" fontId="1" fillId="0" borderId="1" xfId="0" applyFont="1" applyBorder="1" applyAlignment="1">
      <alignment horizontal="center"/>
    </xf>
    <xf numFmtId="0" fontId="1" fillId="0" borderId="18" xfId="0" applyFont="1"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xf>
    <xf numFmtId="0" fontId="0" fillId="0" borderId="1"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7" xfId="0" applyBorder="1" applyAlignment="1">
      <alignment horizontal="center"/>
    </xf>
  </cellXfs>
  <cellStyles count="1">
    <cellStyle name="Normal" xfId="0" builtinId="0"/>
  </cellStyles>
  <dxfs count="22">
    <dxf>
      <font>
        <color rgb="FF006100"/>
      </font>
      <fill>
        <patternFill>
          <bgColor rgb="FFC6EFCE"/>
        </patternFill>
      </fill>
    </dxf>
    <dxf>
      <fill>
        <patternFill>
          <bgColor theme="9" tint="0.39994506668294322"/>
        </patternFill>
      </fill>
    </dxf>
    <dxf>
      <fill>
        <patternFill>
          <bgColor rgb="FF00B050"/>
        </patternFill>
      </fill>
    </dxf>
    <dxf>
      <fill>
        <patternFill>
          <bgColor rgb="FF00B050"/>
        </patternFill>
      </fill>
    </dxf>
    <dxf>
      <fill>
        <patternFill>
          <bgColor rgb="FF00B050"/>
        </patternFill>
      </fill>
    </dxf>
    <dxf>
      <fill>
        <patternFill>
          <bgColor theme="9" tint="0.3999450666829432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3.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2.png"/><Relationship Id="rId6" Type="http://schemas.openxmlformats.org/officeDocument/2006/relationships/image" Target="../media/image25.png"/><Relationship Id="rId5" Type="http://schemas.openxmlformats.org/officeDocument/2006/relationships/image" Target="../media/image24.png"/><Relationship Id="rId10" Type="http://schemas.openxmlformats.org/officeDocument/2006/relationships/image" Target="../media/image29.png"/><Relationship Id="rId4" Type="http://schemas.openxmlformats.org/officeDocument/2006/relationships/image" Target="../media/image4.png"/><Relationship Id="rId9" Type="http://schemas.openxmlformats.org/officeDocument/2006/relationships/image" Target="../media/image2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7.png"/><Relationship Id="rId1" Type="http://schemas.openxmlformats.org/officeDocument/2006/relationships/image" Target="../media/image2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523875</xdr:colOff>
      <xdr:row>10</xdr:row>
      <xdr:rowOff>133349</xdr:rowOff>
    </xdr:from>
    <xdr:to>
      <xdr:col>15</xdr:col>
      <xdr:colOff>228600</xdr:colOff>
      <xdr:row>28</xdr:row>
      <xdr:rowOff>9525</xdr:rowOff>
    </xdr:to>
    <xdr:sp macro="" textlink="">
      <xdr:nvSpPr>
        <xdr:cNvPr id="2" name="Rectangle 1"/>
        <xdr:cNvSpPr/>
      </xdr:nvSpPr>
      <xdr:spPr>
        <a:xfrm>
          <a:off x="4791075" y="2038349"/>
          <a:ext cx="5191125" cy="33051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Chúng</a:t>
          </a:r>
          <a:r>
            <a:rPr lang="en-US" sz="1100" baseline="0"/>
            <a:t> ta chỉ giữ lại những DFS_CODE nào thoả minsup để kiểm tra min(DFS_CODE) nếu thoả min(DFS_CODE) thì xây dựng embedding cho pattern đó.</a:t>
          </a:r>
        </a:p>
        <a:p>
          <a:pPr algn="l"/>
          <a:r>
            <a:rPr lang="en-US" sz="1100" baseline="0"/>
            <a:t>Ban đầu chúng ta thu được những DFS_CODE chỉ có 1 cạnh thì không cần phải kiểm tra min(DFS_CODE) vì nó là thoả min(DFS_CODE). Chúng ta chỉ cần tìm và xây dựng embedding cho DFS_CODE chỉ có 1 cạnh.</a:t>
          </a:r>
        </a:p>
        <a:p>
          <a:pPr algn="l"/>
          <a:r>
            <a:rPr lang="en-US" sz="1100" baseline="0"/>
            <a:t>Để xây dựng embedding cho DFS_CODE, chúng ta cần:</a:t>
          </a:r>
        </a:p>
        <a:p>
          <a:pPr algn="l"/>
          <a:r>
            <a:rPr lang="en-US" sz="1100" baseline="0"/>
            <a:t>1. d_ValidExtension: mảng lưu trữ tất cả các mở rộng hợp lệ.</a:t>
          </a:r>
        </a:p>
        <a:p>
          <a:pPr algn="l"/>
          <a:r>
            <a:rPr lang="en-US" sz="1100" baseline="0"/>
            <a:t>2. Mở rộng thoả minsup</a:t>
          </a:r>
        </a:p>
        <a:p>
          <a:pPr algn="l"/>
          <a:r>
            <a:rPr lang="en-US" sz="1100" baseline="0"/>
            <a:t>Duyệt qua các mở rộng thoả minSup</a:t>
          </a:r>
        </a:p>
        <a:p>
          <a:pPr algn="l"/>
          <a:r>
            <a:rPr lang="en-US" sz="1100" baseline="0"/>
            <a:t>Tương ứng với mỗi mở rộng, tìm xem cạnh đó có trong d_ValidExtension hay không? Nếu có thì cập nhật (vgi,vgj) vào Q1 và Q2 tương ứng tại vị trí scan[index]</a:t>
          </a:r>
        </a:p>
        <a:p>
          <a:pPr algn="l"/>
          <a:r>
            <a:rPr lang="vi-VN" sz="1100" baseline="0">
              <a:solidFill>
                <a:schemeClr val="dk1"/>
              </a:solidFill>
              <a:latin typeface="Calibri (Body)"/>
              <a:ea typeface="+mn-ea"/>
              <a:cs typeface="+mn-cs"/>
            </a:rPr>
            <a:t>Tạo Q1</a:t>
          </a:r>
          <a:r>
            <a:rPr lang="en-US" sz="1100" baseline="0">
              <a:solidFill>
                <a:schemeClr val="dk1"/>
              </a:solidFill>
              <a:latin typeface="Calibri (Body)"/>
              <a:ea typeface="+mn-ea"/>
              <a:cs typeface="+mn-cs"/>
            </a:rPr>
            <a:t> và Q2</a:t>
          </a:r>
          <a:r>
            <a:rPr lang="vi-VN" sz="1100" baseline="0">
              <a:solidFill>
                <a:schemeClr val="dk1"/>
              </a:solidFill>
              <a:latin typeface="Calibri (Body)"/>
              <a:ea typeface="+mn-ea"/>
              <a:cs typeface="+mn-cs"/>
            </a:rPr>
            <a:t> có kích thước như sau: Nếu phần tử cuối cùng của d_validExtension là AB thì kích thước của Q1 là scan[last_index]=scan[15]=4, ngược lại thì scan[last_index]</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=scan[15]</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=3</a:t>
          </a:r>
          <a:r>
            <a:rPr lang="en-US" sz="1100" baseline="0">
              <a:solidFill>
                <a:schemeClr val="dk1"/>
              </a:solidFill>
              <a:latin typeface="Calibri (Body)"/>
              <a:ea typeface="+mn-ea"/>
              <a:cs typeface="+mn-cs"/>
            </a:rPr>
            <a:t>+1=4</a:t>
          </a:r>
        </a:p>
        <a:p>
          <a:pPr algn="l"/>
          <a:r>
            <a:rPr lang="en-US" sz="1100" baseline="0">
              <a:solidFill>
                <a:schemeClr val="dk1"/>
              </a:solidFill>
              <a:latin typeface="Calibri (Body)"/>
              <a:ea typeface="+mn-ea"/>
              <a:cs typeface="+mn-cs"/>
            </a:rPr>
            <a:t>cột idx của Q1: luôn nhận giá trị là -1 để biểu diễn đỉnh root của pattern</a:t>
          </a:r>
        </a:p>
        <a:p>
          <a:pPr algn="l"/>
          <a:r>
            <a:rPr lang="en-US" sz="1100" baseline="0">
              <a:solidFill>
                <a:schemeClr val="dk1"/>
              </a:solidFill>
              <a:latin typeface="Calibri (Body)"/>
              <a:ea typeface="+mn-ea"/>
              <a:cs typeface="+mn-cs"/>
            </a:rPr>
            <a:t>cột idx của Q2: nhận giá trị của scan[index] biểu diễn quan hệ với đỉnh vid ở Q1 tại vị trí Q1[scan[index]].</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488156</xdr:colOff>
      <xdr:row>12</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81250"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0</xdr:row>
      <xdr:rowOff>161925</xdr:rowOff>
    </xdr:from>
    <xdr:to>
      <xdr:col>12</xdr:col>
      <xdr:colOff>172086</xdr:colOff>
      <xdr:row>16</xdr:row>
      <xdr:rowOff>954405</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161925"/>
          <a:ext cx="4858385" cy="3840480"/>
        </a:xfrm>
        <a:prstGeom prst="rect">
          <a:avLst/>
        </a:prstGeom>
        <a:noFill/>
        <a:ln>
          <a:noFill/>
        </a:ln>
      </xdr:spPr>
    </xdr:pic>
    <xdr:clientData/>
  </xdr:twoCellAnchor>
  <xdr:twoCellAnchor>
    <xdr:from>
      <xdr:col>2</xdr:col>
      <xdr:colOff>0</xdr:colOff>
      <xdr:row>1</xdr:row>
      <xdr:rowOff>30956</xdr:rowOff>
    </xdr:from>
    <xdr:to>
      <xdr:col>4</xdr:col>
      <xdr:colOff>1531144</xdr:colOff>
      <xdr:row>12</xdr:row>
      <xdr:rowOff>135731</xdr:rowOff>
    </xdr:to>
    <xdr:sp macro="" textlink="">
      <xdr:nvSpPr>
        <xdr:cNvPr id="5" name="Rectangle 4"/>
        <xdr:cNvSpPr/>
      </xdr:nvSpPr>
      <xdr:spPr>
        <a:xfrm>
          <a:off x="2750344" y="221456"/>
          <a:ext cx="4876800" cy="22002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struct struct_Embedding</a:t>
          </a:r>
        </a:p>
        <a:p>
          <a:pPr algn="l"/>
          <a:r>
            <a:rPr lang="en-US" sz="1100"/>
            <a:t>{</a:t>
          </a:r>
        </a:p>
        <a:p>
          <a:pPr algn="l"/>
          <a:r>
            <a:rPr lang="en-US" sz="1100"/>
            <a:t>   int idx;</a:t>
          </a:r>
        </a:p>
        <a:p>
          <a:pPr algn="l"/>
          <a:r>
            <a:rPr lang="en-US" sz="1100" baseline="0"/>
            <a:t>   int vid;</a:t>
          </a:r>
        </a:p>
        <a:p>
          <a:pPr algn="l"/>
          <a:r>
            <a:rPr lang="en-US" sz="1100" baseline="0"/>
            <a:t>};</a:t>
          </a:r>
        </a:p>
        <a:p>
          <a:pPr algn="l"/>
          <a:endParaRPr lang="en-US" sz="1100" baseline="0"/>
        </a:p>
        <a:p>
          <a:pPr algn="l"/>
          <a:r>
            <a:rPr lang="en-US" sz="1100" baseline="0"/>
            <a:t>struct struct_Q</a:t>
          </a:r>
        </a:p>
        <a:p>
          <a:pPr algn="l"/>
          <a:r>
            <a:rPr lang="en-US" sz="1100" baseline="0"/>
            <a:t>{</a:t>
          </a:r>
        </a:p>
        <a:p>
          <a:pPr algn="l"/>
          <a:r>
            <a:rPr lang="en-US" sz="1100" baseline="0"/>
            <a:t>   int _prevQ;</a:t>
          </a:r>
        </a:p>
        <a:p>
          <a:pPr algn="l"/>
          <a:r>
            <a:rPr lang="en-US" sz="1100" baseline="0"/>
            <a:t>   int _size;</a:t>
          </a:r>
        </a:p>
        <a:p>
          <a:pPr algn="l"/>
          <a:r>
            <a:rPr lang="en-US" sz="1100" baseline="0"/>
            <a:t>   struct_Embedding *d_arr_Q;</a:t>
          </a:r>
        </a:p>
        <a:p>
          <a:pPr algn="l"/>
          <a:r>
            <a:rPr lang="en-US" sz="1100" baseline="0"/>
            <a:t>};</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590550</xdr:colOff>
      <xdr:row>142</xdr:row>
      <xdr:rowOff>142875</xdr:rowOff>
    </xdr:from>
    <xdr:to>
      <xdr:col>20</xdr:col>
      <xdr:colOff>323850</xdr:colOff>
      <xdr:row>152</xdr:row>
      <xdr:rowOff>12700</xdr:rowOff>
    </xdr:to>
    <xdr:pic>
      <xdr:nvPicPr>
        <xdr:cNvPr id="6" name="Picture 5"/>
        <xdr:cNvPicPr/>
      </xdr:nvPicPr>
      <xdr:blipFill>
        <a:blip xmlns:r="http://schemas.openxmlformats.org/officeDocument/2006/relationships" r:embed="rId1"/>
        <a:stretch>
          <a:fillRect/>
        </a:stretch>
      </xdr:blipFill>
      <xdr:spPr>
        <a:xfrm>
          <a:off x="7677150" y="27327225"/>
          <a:ext cx="5943600" cy="1793875"/>
        </a:xfrm>
        <a:prstGeom prst="rect">
          <a:avLst/>
        </a:prstGeom>
        <a:effectLst>
          <a:glow rad="63500">
            <a:schemeClr val="accent2">
              <a:satMod val="175000"/>
              <a:alpha val="40000"/>
            </a:schemeClr>
          </a:glow>
        </a:effectLst>
      </xdr:spPr>
    </xdr:pic>
    <xdr:clientData/>
  </xdr:twoCellAnchor>
  <xdr:twoCellAnchor editAs="oneCell">
    <xdr:from>
      <xdr:col>15</xdr:col>
      <xdr:colOff>371475</xdr:colOff>
      <xdr:row>32</xdr:row>
      <xdr:rowOff>47625</xdr:rowOff>
    </xdr:from>
    <xdr:to>
      <xdr:col>21</xdr:col>
      <xdr:colOff>342900</xdr:colOff>
      <xdr:row>44</xdr:row>
      <xdr:rowOff>9525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96475" y="6162675"/>
          <a:ext cx="3629025" cy="2257425"/>
        </a:xfrm>
        <a:prstGeom prst="rect">
          <a:avLst/>
        </a:prstGeom>
        <a:noFill/>
        <a:ln>
          <a:noFill/>
        </a:ln>
        <a:effectLst>
          <a:glow rad="63500">
            <a:schemeClr val="accent2">
              <a:satMod val="175000"/>
              <a:alpha val="40000"/>
            </a:schemeClr>
          </a:glow>
        </a:effectLst>
      </xdr:spPr>
    </xdr:pic>
    <xdr:clientData/>
  </xdr:twoCellAnchor>
  <xdr:twoCellAnchor editAs="oneCell">
    <xdr:from>
      <xdr:col>11</xdr:col>
      <xdr:colOff>523875</xdr:colOff>
      <xdr:row>12</xdr:row>
      <xdr:rowOff>114300</xdr:rowOff>
    </xdr:from>
    <xdr:to>
      <xdr:col>19</xdr:col>
      <xdr:colOff>0</xdr:colOff>
      <xdr:row>23</xdr:row>
      <xdr:rowOff>104775</xdr:rowOff>
    </xdr:to>
    <xdr:pic>
      <xdr:nvPicPr>
        <xdr:cNvPr id="4" name="Picture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400300"/>
          <a:ext cx="5076825" cy="2085975"/>
        </a:xfrm>
        <a:prstGeom prst="rect">
          <a:avLst/>
        </a:prstGeom>
        <a:noFill/>
        <a:ln>
          <a:noFill/>
        </a:ln>
      </xdr:spPr>
    </xdr:pic>
    <xdr:clientData/>
  </xdr:twoCellAnchor>
  <xdr:twoCellAnchor editAs="oneCell">
    <xdr:from>
      <xdr:col>6</xdr:col>
      <xdr:colOff>200025</xdr:colOff>
      <xdr:row>169</xdr:row>
      <xdr:rowOff>95250</xdr:rowOff>
    </xdr:from>
    <xdr:to>
      <xdr:col>11</xdr:col>
      <xdr:colOff>473075</xdr:colOff>
      <xdr:row>175</xdr:row>
      <xdr:rowOff>57150</xdr:rowOff>
    </xdr:to>
    <xdr:pic>
      <xdr:nvPicPr>
        <xdr:cNvPr id="7" name="Picture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38625" y="32461200"/>
          <a:ext cx="3321050" cy="1104900"/>
        </a:xfrm>
        <a:prstGeom prst="rect">
          <a:avLst/>
        </a:prstGeom>
        <a:noFill/>
        <a:ln>
          <a:noFill/>
        </a:ln>
        <a:effectLst>
          <a:glow rad="63500">
            <a:schemeClr val="accent2">
              <a:satMod val="175000"/>
              <a:alpha val="40000"/>
            </a:schemeClr>
          </a:glow>
        </a:effectLst>
      </xdr:spPr>
    </xdr:pic>
    <xdr:clientData/>
  </xdr:twoCellAnchor>
  <xdr:twoCellAnchor editAs="oneCell">
    <xdr:from>
      <xdr:col>9</xdr:col>
      <xdr:colOff>561975</xdr:colOff>
      <xdr:row>31</xdr:row>
      <xdr:rowOff>180975</xdr:rowOff>
    </xdr:from>
    <xdr:to>
      <xdr:col>14</xdr:col>
      <xdr:colOff>133350</xdr:colOff>
      <xdr:row>36</xdr:row>
      <xdr:rowOff>76200</xdr:rowOff>
    </xdr:to>
    <xdr:pic>
      <xdr:nvPicPr>
        <xdr:cNvPr id="8" name="Picture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29375" y="6105525"/>
          <a:ext cx="3343275" cy="847725"/>
        </a:xfrm>
        <a:prstGeom prst="rect">
          <a:avLst/>
        </a:prstGeom>
        <a:noFill/>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447675</xdr:colOff>
      <xdr:row>53</xdr:row>
      <xdr:rowOff>47625</xdr:rowOff>
    </xdr:from>
    <xdr:to>
      <xdr:col>16</xdr:col>
      <xdr:colOff>552450</xdr:colOff>
      <xdr:row>57</xdr:row>
      <xdr:rowOff>57150</xdr:rowOff>
    </xdr:to>
    <xdr:pic>
      <xdr:nvPicPr>
        <xdr:cNvPr id="9" name="Picture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43875" y="10201275"/>
          <a:ext cx="3267075" cy="771525"/>
        </a:xfrm>
        <a:prstGeom prst="rect">
          <a:avLst/>
        </a:prstGeom>
        <a:noFill/>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152400</xdr:colOff>
      <xdr:row>58</xdr:row>
      <xdr:rowOff>104775</xdr:rowOff>
    </xdr:from>
    <xdr:to>
      <xdr:col>13</xdr:col>
      <xdr:colOff>1285875</xdr:colOff>
      <xdr:row>70</xdr:row>
      <xdr:rowOff>28575</xdr:rowOff>
    </xdr:to>
    <xdr:pic>
      <xdr:nvPicPr>
        <xdr:cNvPr id="11" name="Picture 1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848600" y="11210925"/>
          <a:ext cx="1743075" cy="2219325"/>
        </a:xfrm>
        <a:prstGeom prst="rect">
          <a:avLst/>
        </a:prstGeom>
        <a:noFill/>
        <a:effectLst>
          <a:glow rad="228600">
            <a:schemeClr val="accent6">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66674</xdr:colOff>
      <xdr:row>160</xdr:row>
      <xdr:rowOff>47624</xdr:rowOff>
    </xdr:from>
    <xdr:to>
      <xdr:col>12</xdr:col>
      <xdr:colOff>561975</xdr:colOff>
      <xdr:row>189</xdr:row>
      <xdr:rowOff>114300</xdr:rowOff>
    </xdr:to>
    <xdr:sp macro="" textlink="">
      <xdr:nvSpPr>
        <xdr:cNvPr id="2" name="Rectangle 1"/>
        <xdr:cNvSpPr/>
      </xdr:nvSpPr>
      <xdr:spPr>
        <a:xfrm>
          <a:off x="1666874" y="30699074"/>
          <a:ext cx="6591301" cy="56102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 Biết</a:t>
          </a:r>
          <a:r>
            <a:rPr lang="en-US" sz="1100" baseline="0"/>
            <a:t> được |R(P)| và |Qp| --&gt; xác định được số lượng thread cần cấp phát là : |R(P)|* |Qp|.</a:t>
          </a:r>
        </a:p>
        <a:p>
          <a:pPr algn="l"/>
          <a:r>
            <a:rPr lang="en-US" sz="1100" b="1" baseline="0"/>
            <a:t>Hỏi</a:t>
          </a:r>
          <a:r>
            <a:rPr lang="en-US" sz="1100" baseline="0"/>
            <a:t>: </a:t>
          </a:r>
          <a:r>
            <a:rPr lang="en-US" sz="1100" b="1" baseline="0"/>
            <a:t>Làm sao biết được thread đó sẽ xử lý vertex nào và embedding của vertex đó là gì?</a:t>
          </a:r>
        </a:p>
        <a:p>
          <a:pPr algn="l"/>
          <a:r>
            <a:rPr lang="en-US" sz="1100" u="sng" baseline="0"/>
            <a:t>Trả lời: </a:t>
          </a:r>
          <a:r>
            <a:rPr lang="en-US" sz="1100" baseline="0"/>
            <a:t>Với cách tổ chức dữ liệu như hiện tại nếu muốn biết thread đó sẽ xử lý phần tử nào trong column Q nào thì chỉ còn cách là lần ngược từ Qp trở về trước mà thôi.</a:t>
          </a:r>
        </a:p>
        <a:p>
          <a:pPr algn="l"/>
          <a:endParaRPr lang="en-US" sz="1100" baseline="0"/>
        </a:p>
        <a:p>
          <a:pPr algn="l"/>
          <a:r>
            <a:rPr lang="en-US" sz="1100" b="1" baseline="0"/>
            <a:t>Hỏi: Làm sao để biết đỉnh đó có thuộc embedding hay không?</a:t>
          </a:r>
        </a:p>
        <a:p>
          <a:pPr algn="l"/>
          <a:r>
            <a:rPr lang="en-US" sz="1100" u="sng" baseline="0"/>
            <a:t>Trả lời: </a:t>
          </a:r>
          <a:r>
            <a:rPr lang="en-US" sz="1100" baseline="0"/>
            <a:t>phải lấy đỉnh đó để xét với tất cả các đỉnh trên Embedding. Nếu vậy thì phải duyệt qua tất cả các đỉnh trên Embedding để so sánh. Nếu như embedding có quá nhiều đỉnh thì việc so sánh tuần tự như vậy sẽ làm giảm hiệu năng khai thác. Nếu có cách nào đó chỉ cần 1 bước là có thể biết được thì sẽ tốt hơn.</a:t>
          </a:r>
        </a:p>
        <a:p>
          <a:pPr algn="l"/>
          <a:r>
            <a:rPr lang="en-US" sz="1100" i="1" baseline="0"/>
            <a:t>Giải thuật</a:t>
          </a:r>
        </a:p>
        <a:p>
          <a:pPr algn="l"/>
          <a:r>
            <a:rPr lang="en-US" sz="1100" b="1" baseline="0"/>
            <a:t>B1.  </a:t>
          </a:r>
          <a:r>
            <a:rPr lang="en-US" sz="1100" baseline="0"/>
            <a:t>Xét xem đỉnh đang mở rộng thuộc đồ thị nào, rồi khởi tạo một đồ thị history có kích thước giống với đồ thị đó. Sau đó khởi tạo cho các giá trị của đồ thị là 0 (ý muốn nói đỉnh, cạnh chưa thuộc embedding)</a:t>
          </a:r>
        </a:p>
        <a:p>
          <a:pPr algn="l"/>
          <a:r>
            <a:rPr lang="en-US" sz="1100" b="1" baseline="0"/>
            <a:t>B2. </a:t>
          </a:r>
          <a:r>
            <a:rPr lang="en-US" sz="1100" baseline="0"/>
            <a:t>Duyệt qua embedding, những đỉnh và cạnh nào thuộc embedding thì bậc lên là 1 tại vị trí tương ứng trên History. Nếu thuộc right most path thì bậc lên là 2. </a:t>
          </a:r>
        </a:p>
        <a:p>
          <a:pPr algn="l"/>
          <a:r>
            <a:rPr lang="en-US" sz="1100" b="1" baseline="0"/>
            <a:t>B3. </a:t>
          </a:r>
          <a:r>
            <a:rPr lang="en-US" sz="1100" baseline="0"/>
            <a:t>Sử dụng đồ thị History này để xét tính hợp lệ của đỉnh hoặc cạnh khi mở rộng.</a:t>
          </a:r>
        </a:p>
        <a:p>
          <a:pPr algn="l"/>
          <a:r>
            <a:rPr lang="en-US" sz="1100" b="1" baseline="0"/>
            <a:t>B4. </a:t>
          </a:r>
          <a:r>
            <a:rPr lang="en-US" sz="1100" baseline="0"/>
            <a:t>Nếu một mở rộng là phổ biến thì lập tức cập nhật lại History của nó còn không thì giải phóng bộ nhớ cho History</a:t>
          </a:r>
        </a:p>
        <a:p>
          <a:pPr algn="l"/>
          <a:r>
            <a:rPr lang="en-US" sz="1100" u="sng" baseline="0"/>
            <a:t>Phân tích cụ thể</a:t>
          </a:r>
        </a:p>
        <a:p>
          <a:pPr algn="l"/>
          <a:r>
            <a:rPr lang="en-US" sz="1100" baseline="0"/>
            <a:t>Do Q3 có 6 embeddings ==&gt; chúng ta xây dựng 6 history có kích thước d_HO, d_HN và d_HLO, d_HLN giống với đồ thị tương ứng. Ở đây, ta chỉ dựa vào id và nhãn cạnh nên chúng ta không cần xây dựng d_HLO.</a:t>
          </a:r>
        </a:p>
        <a:p>
          <a:pPr algn="l"/>
          <a:endParaRPr lang="en-US" sz="1100" baseline="0"/>
        </a:p>
        <a:p>
          <a:pPr algn="l"/>
          <a:r>
            <a:rPr lang="en-US" sz="1100" b="1" baseline="0"/>
            <a:t>Hỏi: Làm sao chúng ta biết đỉnh đang xét thuộc embedding nào để so sánh đúng History?</a:t>
          </a:r>
        </a:p>
        <a:p>
          <a:pPr algn="l"/>
          <a:r>
            <a:rPr lang="en-US" sz="1100" b="0" u="sng" baseline="0"/>
            <a:t>Trả lời: </a:t>
          </a:r>
          <a:r>
            <a:rPr lang="en-US" sz="1100" baseline="0"/>
            <a:t>Dựa vào thread i ta có thể biết được nó thuộc embedding nào và so sánh với History phù hợp.</a:t>
          </a:r>
        </a:p>
        <a:p>
          <a:pPr algn="l"/>
          <a:endParaRPr lang="en-US" sz="1100" baseline="0"/>
        </a:p>
        <a:p>
          <a:pPr algn="l"/>
          <a:r>
            <a:rPr lang="en-US" sz="1100" b="1" baseline="0"/>
            <a:t>Hỏi: Các History được lưu trữ như thế nào trên GPU?</a:t>
          </a:r>
        </a:p>
        <a:p>
          <a:pPr algn="l"/>
          <a:r>
            <a:rPr lang="en-US" sz="1100" b="0" u="sng" baseline="0"/>
            <a:t>Trả lời: </a:t>
          </a:r>
          <a:r>
            <a:rPr lang="en-US" sz="1100" baseline="0"/>
            <a:t>Việc xử lý dữ liệu theo từng cột và luôn cần dùng đến tất cả các History. Do đó, nên tổ chức History thành mảng gọi là d_History, mỗi phần tử của d_History là một struct gồm 3 thành phần d_HO, d_HN, và d_HLN. Hoặc có thể là 3 mảng phân biệt.</a:t>
          </a:r>
        </a:p>
        <a:p>
          <a:pPr algn="l"/>
          <a:endParaRPr lang="en-US" sz="1100" baseline="0"/>
        </a:p>
        <a:p>
          <a:pPr algn="l"/>
          <a:endParaRPr lang="en-US" sz="1100" baseline="0"/>
        </a:p>
      </xdr:txBody>
    </xdr:sp>
    <xdr:clientData/>
  </xdr:twoCellAnchor>
  <xdr:twoCellAnchor editAs="oneCell">
    <xdr:from>
      <xdr:col>14</xdr:col>
      <xdr:colOff>95250</xdr:colOff>
      <xdr:row>164</xdr:row>
      <xdr:rowOff>114300</xdr:rowOff>
    </xdr:from>
    <xdr:to>
      <xdr:col>18</xdr:col>
      <xdr:colOff>399707</xdr:colOff>
      <xdr:row>177</xdr:row>
      <xdr:rowOff>142562</xdr:rowOff>
    </xdr:to>
    <xdr:pic>
      <xdr:nvPicPr>
        <xdr:cNvPr id="10" name="Picture 9"/>
        <xdr:cNvPicPr>
          <a:picLocks noChangeAspect="1"/>
        </xdr:cNvPicPr>
      </xdr:nvPicPr>
      <xdr:blipFill>
        <a:blip xmlns:r="http://schemas.openxmlformats.org/officeDocument/2006/relationships" r:embed="rId8"/>
        <a:stretch>
          <a:fillRect/>
        </a:stretch>
      </xdr:blipFill>
      <xdr:spPr>
        <a:xfrm>
          <a:off x="9010650" y="31527750"/>
          <a:ext cx="2742857" cy="2504762"/>
        </a:xfrm>
        <a:prstGeom prst="rect">
          <a:avLst/>
        </a:prstGeom>
        <a:effectLst>
          <a:glow rad="63500">
            <a:schemeClr val="accent2">
              <a:satMod val="175000"/>
              <a:alpha val="40000"/>
            </a:schemeClr>
          </a:glow>
        </a:effectLst>
      </xdr:spPr>
    </xdr:pic>
    <xdr:clientData/>
  </xdr:twoCellAnchor>
  <xdr:twoCellAnchor editAs="oneCell">
    <xdr:from>
      <xdr:col>17</xdr:col>
      <xdr:colOff>285750</xdr:colOff>
      <xdr:row>47</xdr:row>
      <xdr:rowOff>76200</xdr:rowOff>
    </xdr:from>
    <xdr:to>
      <xdr:col>27</xdr:col>
      <xdr:colOff>129540</xdr:colOff>
      <xdr:row>63</xdr:row>
      <xdr:rowOff>30480</xdr:rowOff>
    </xdr:to>
    <xdr:pic>
      <xdr:nvPicPr>
        <xdr:cNvPr id="5" name="Picture 4"/>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753850" y="9077325"/>
          <a:ext cx="5939790" cy="3021330"/>
        </a:xfrm>
        <a:prstGeom prst="rect">
          <a:avLst/>
        </a:prstGeom>
        <a:noFill/>
        <a:ln>
          <a:noFill/>
        </a:ln>
        <a:effectLst>
          <a:glow rad="63500">
            <a:schemeClr val="accent2">
              <a:satMod val="175000"/>
              <a:alpha val="40000"/>
            </a:schemeClr>
          </a:glow>
        </a:effectLst>
      </xdr:spPr>
    </xdr:pic>
    <xdr:clientData/>
  </xdr:twoCellAnchor>
  <xdr:twoCellAnchor editAs="oneCell">
    <xdr:from>
      <xdr:col>0</xdr:col>
      <xdr:colOff>47625</xdr:colOff>
      <xdr:row>6</xdr:row>
      <xdr:rowOff>47625</xdr:rowOff>
    </xdr:from>
    <xdr:to>
      <xdr:col>9</xdr:col>
      <xdr:colOff>570701</xdr:colOff>
      <xdr:row>16</xdr:row>
      <xdr:rowOff>95006</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47625" y="1190625"/>
          <a:ext cx="6390476" cy="195238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304800</xdr:colOff>
      <xdr:row>20</xdr:row>
      <xdr:rowOff>174625</xdr:rowOff>
    </xdr:from>
    <xdr:to>
      <xdr:col>14</xdr:col>
      <xdr:colOff>310515</xdr:colOff>
      <xdr:row>34</xdr:row>
      <xdr:rowOff>104775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3984625"/>
          <a:ext cx="5982653" cy="2597150"/>
        </a:xfrm>
        <a:prstGeom prst="rect">
          <a:avLst/>
        </a:prstGeom>
        <a:noFill/>
        <a:ln>
          <a:noFill/>
        </a:ln>
        <a:effectLst>
          <a:glow rad="101600">
            <a:schemeClr val="accent2">
              <a:satMod val="175000"/>
              <a:alpha val="40000"/>
            </a:schemeClr>
          </a:glow>
        </a:effectLst>
      </xdr:spPr>
    </xdr:pic>
    <xdr:clientData/>
  </xdr:twoCellAnchor>
  <xdr:twoCellAnchor editAs="oneCell">
    <xdr:from>
      <xdr:col>17</xdr:col>
      <xdr:colOff>485776</xdr:colOff>
      <xdr:row>10</xdr:row>
      <xdr:rowOff>138113</xdr:rowOff>
    </xdr:from>
    <xdr:to>
      <xdr:col>21</xdr:col>
      <xdr:colOff>121098</xdr:colOff>
      <xdr:row>20</xdr:row>
      <xdr:rowOff>4763</xdr:rowOff>
    </xdr:to>
    <xdr:pic>
      <xdr:nvPicPr>
        <xdr:cNvPr id="3" name="Picture 2"/>
        <xdr:cNvPicPr>
          <a:picLocks noChangeAspect="1"/>
        </xdr:cNvPicPr>
      </xdr:nvPicPr>
      <xdr:blipFill>
        <a:blip xmlns:r="http://schemas.openxmlformats.org/officeDocument/2006/relationships" r:embed="rId2"/>
        <a:stretch>
          <a:fillRect/>
        </a:stretch>
      </xdr:blipFill>
      <xdr:spPr>
        <a:xfrm>
          <a:off x="7899401" y="2043113"/>
          <a:ext cx="2080072" cy="1771650"/>
        </a:xfrm>
        <a:prstGeom prst="rect">
          <a:avLst/>
        </a:prstGeom>
        <a:effectLst>
          <a:glow rad="63500">
            <a:schemeClr val="accent2">
              <a:satMod val="175000"/>
              <a:alpha val="40000"/>
            </a:schemeClr>
          </a:glow>
        </a:effectLst>
      </xdr:spPr>
    </xdr:pic>
    <xdr:clientData/>
  </xdr:twoCellAnchor>
  <xdr:twoCellAnchor editAs="oneCell">
    <xdr:from>
      <xdr:col>5</xdr:col>
      <xdr:colOff>152401</xdr:colOff>
      <xdr:row>14</xdr:row>
      <xdr:rowOff>169863</xdr:rowOff>
    </xdr:from>
    <xdr:to>
      <xdr:col>14</xdr:col>
      <xdr:colOff>142876</xdr:colOff>
      <xdr:row>19</xdr:row>
      <xdr:rowOff>36513</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14589" y="2836863"/>
          <a:ext cx="3705225" cy="819150"/>
        </a:xfrm>
        <a:prstGeom prst="rect">
          <a:avLst/>
        </a:prstGeom>
        <a:noFill/>
        <a:effectLst>
          <a:glow rad="101600">
            <a:schemeClr val="accent4">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419100</xdr:colOff>
      <xdr:row>19</xdr:row>
      <xdr:rowOff>85725</xdr:rowOff>
    </xdr:from>
    <xdr:to>
      <xdr:col>14</xdr:col>
      <xdr:colOff>133350</xdr:colOff>
      <xdr:row>35</xdr:row>
      <xdr:rowOff>114300</xdr:rowOff>
    </xdr:to>
    <xdr:sp macro="" textlink="">
      <xdr:nvSpPr>
        <xdr:cNvPr id="2" name="Rectangle 1"/>
        <xdr:cNvSpPr/>
      </xdr:nvSpPr>
      <xdr:spPr>
        <a:xfrm>
          <a:off x="3324225" y="3819525"/>
          <a:ext cx="5895975" cy="3076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a:t>
          </a:r>
          <a:r>
            <a:rPr lang="en-US" sz="1100" baseline="0"/>
            <a:t> = threadIdx.x + blockDim.x * blockIdx.x;</a:t>
          </a:r>
        </a:p>
        <a:p>
          <a:pPr algn="l"/>
          <a:endParaRPr lang="en-US" sz="1100"/>
        </a:p>
      </xdr:txBody>
    </xdr:sp>
    <xdr:clientData/>
  </xdr:twoCellAnchor>
  <xdr:twoCellAnchor editAs="oneCell">
    <xdr:from>
      <xdr:col>0</xdr:col>
      <xdr:colOff>47625</xdr:colOff>
      <xdr:row>20</xdr:row>
      <xdr:rowOff>66675</xdr:rowOff>
    </xdr:from>
    <xdr:to>
      <xdr:col>3</xdr:col>
      <xdr:colOff>66675</xdr:colOff>
      <xdr:row>30</xdr:row>
      <xdr:rowOff>133350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990975"/>
          <a:ext cx="2305050"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171450</xdr:colOff>
      <xdr:row>9</xdr:row>
      <xdr:rowOff>180975</xdr:rowOff>
    </xdr:from>
    <xdr:to>
      <xdr:col>31</xdr:col>
      <xdr:colOff>104775</xdr:colOff>
      <xdr:row>14</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18954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123825</xdr:colOff>
      <xdr:row>27</xdr:row>
      <xdr:rowOff>76200</xdr:rowOff>
    </xdr:from>
    <xdr:to>
      <xdr:col>33</xdr:col>
      <xdr:colOff>198755</xdr:colOff>
      <xdr:row>38</xdr:row>
      <xdr:rowOff>8255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5219700"/>
          <a:ext cx="5732780" cy="202755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1028699</xdr:colOff>
      <xdr:row>17</xdr:row>
      <xdr:rowOff>180975</xdr:rowOff>
    </xdr:from>
    <xdr:ext cx="5457825" cy="923458"/>
    <xdr:sp macro="" textlink="">
      <xdr:nvSpPr>
        <xdr:cNvPr id="2" name="Rectangle 1"/>
        <xdr:cNvSpPr/>
      </xdr:nvSpPr>
      <xdr:spPr>
        <a:xfrm>
          <a:off x="1028699" y="3419475"/>
          <a:ext cx="5457825" cy="9234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spAutoFit/>
        </a:bodyPr>
        <a:lstStyle/>
        <a:p>
          <a:pPr algn="l"/>
          <a:r>
            <a:rPr lang="vi-VN" sz="1100"/>
            <a:t>Tương ứng với mỗi mở rộng duy nhất trong d_UniqueExtension, chúng ta tạo ra số lượng thread i bằng số với số lượng phần tử của mảng d_ValidExtension, nếu Li và Lj trong d_ValidExtension</a:t>
          </a:r>
          <a:r>
            <a:rPr lang="en-US" sz="1100"/>
            <a:t> </a:t>
          </a:r>
          <a:r>
            <a:rPr lang="vi-VN" sz="1100"/>
            <a:t>bằng với Li và Lj của mở rộng đang xét thì sẽ gán giá trị là 1 tại vị trí F[ScanB[i]]. Cuối cùng chúng ta thực hiện reduction trên mảng F để có được kết quả độ hỗ trợ cho mở rộng.</a:t>
          </a:r>
          <a:endParaRPr lang="en-US" sz="1100"/>
        </a:p>
      </xdr:txBody>
    </xdr:sp>
    <xdr:clientData/>
  </xdr:oneCellAnchor>
  <xdr:twoCellAnchor editAs="oneCell">
    <xdr:from>
      <xdr:col>12</xdr:col>
      <xdr:colOff>152400</xdr:colOff>
      <xdr:row>10</xdr:row>
      <xdr:rowOff>28575</xdr:rowOff>
    </xdr:from>
    <xdr:to>
      <xdr:col>22</xdr:col>
      <xdr:colOff>180209</xdr:colOff>
      <xdr:row>12</xdr:row>
      <xdr:rowOff>180908</xdr:rowOff>
    </xdr:to>
    <xdr:pic>
      <xdr:nvPicPr>
        <xdr:cNvPr id="3" name="Picture 2"/>
        <xdr:cNvPicPr>
          <a:picLocks noChangeAspect="1"/>
        </xdr:cNvPicPr>
      </xdr:nvPicPr>
      <xdr:blipFill>
        <a:blip xmlns:r="http://schemas.openxmlformats.org/officeDocument/2006/relationships" r:embed="rId1"/>
        <a:stretch>
          <a:fillRect/>
        </a:stretch>
      </xdr:blipFill>
      <xdr:spPr>
        <a:xfrm>
          <a:off x="7962900" y="1933575"/>
          <a:ext cx="6123809" cy="533333"/>
        </a:xfrm>
        <a:prstGeom prst="rect">
          <a:avLst/>
        </a:prstGeom>
      </xdr:spPr>
    </xdr:pic>
    <xdr:clientData/>
  </xdr:twoCellAnchor>
  <xdr:twoCellAnchor editAs="oneCell">
    <xdr:from>
      <xdr:col>11</xdr:col>
      <xdr:colOff>495300</xdr:colOff>
      <xdr:row>14</xdr:row>
      <xdr:rowOff>47625</xdr:rowOff>
    </xdr:from>
    <xdr:to>
      <xdr:col>21</xdr:col>
      <xdr:colOff>513586</xdr:colOff>
      <xdr:row>16</xdr:row>
      <xdr:rowOff>190435</xdr:rowOff>
    </xdr:to>
    <xdr:pic>
      <xdr:nvPicPr>
        <xdr:cNvPr id="4" name="Picture 3"/>
        <xdr:cNvPicPr>
          <a:picLocks noChangeAspect="1"/>
        </xdr:cNvPicPr>
      </xdr:nvPicPr>
      <xdr:blipFill>
        <a:blip xmlns:r="http://schemas.openxmlformats.org/officeDocument/2006/relationships" r:embed="rId2"/>
        <a:stretch>
          <a:fillRect/>
        </a:stretch>
      </xdr:blipFill>
      <xdr:spPr>
        <a:xfrm>
          <a:off x="7696200" y="2714625"/>
          <a:ext cx="6114286" cy="523810"/>
        </a:xfrm>
        <a:prstGeom prst="rect">
          <a:avLst/>
        </a:prstGeom>
      </xdr:spPr>
    </xdr:pic>
    <xdr:clientData/>
  </xdr:twoCellAnchor>
  <xdr:twoCellAnchor editAs="oneCell">
    <xdr:from>
      <xdr:col>11</xdr:col>
      <xdr:colOff>504825</xdr:colOff>
      <xdr:row>17</xdr:row>
      <xdr:rowOff>180975</xdr:rowOff>
    </xdr:from>
    <xdr:to>
      <xdr:col>15</xdr:col>
      <xdr:colOff>571187</xdr:colOff>
      <xdr:row>23</xdr:row>
      <xdr:rowOff>37975</xdr:rowOff>
    </xdr:to>
    <xdr:pic>
      <xdr:nvPicPr>
        <xdr:cNvPr id="5" name="Picture 4"/>
        <xdr:cNvPicPr>
          <a:picLocks noChangeAspect="1"/>
        </xdr:cNvPicPr>
      </xdr:nvPicPr>
      <xdr:blipFill>
        <a:blip xmlns:r="http://schemas.openxmlformats.org/officeDocument/2006/relationships" r:embed="rId3"/>
        <a:stretch>
          <a:fillRect/>
        </a:stretch>
      </xdr:blipFill>
      <xdr:spPr>
        <a:xfrm>
          <a:off x="7705725" y="3419475"/>
          <a:ext cx="2504762" cy="100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457200</xdr:colOff>
      <xdr:row>38</xdr:row>
      <xdr:rowOff>123825</xdr:rowOff>
    </xdr:from>
    <xdr:to>
      <xdr:col>7</xdr:col>
      <xdr:colOff>933450</xdr:colOff>
      <xdr:row>48</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7362825"/>
          <a:ext cx="4895850"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352425</xdr:colOff>
      <xdr:row>48</xdr:row>
      <xdr:rowOff>57150</xdr:rowOff>
    </xdr:from>
    <xdr:to>
      <xdr:col>17</xdr:col>
      <xdr:colOff>713552</xdr:colOff>
      <xdr:row>64</xdr:row>
      <xdr:rowOff>132959</xdr:rowOff>
    </xdr:to>
    <xdr:pic>
      <xdr:nvPicPr>
        <xdr:cNvPr id="5" name="Picture 4"/>
        <xdr:cNvPicPr>
          <a:picLocks noChangeAspect="1"/>
        </xdr:cNvPicPr>
      </xdr:nvPicPr>
      <xdr:blipFill>
        <a:blip xmlns:r="http://schemas.openxmlformats.org/officeDocument/2006/relationships" r:embed="rId2"/>
        <a:stretch>
          <a:fillRect/>
        </a:stretch>
      </xdr:blipFill>
      <xdr:spPr>
        <a:xfrm>
          <a:off x="8096250" y="8248650"/>
          <a:ext cx="6580952" cy="3123809"/>
        </a:xfrm>
        <a:prstGeom prst="rect">
          <a:avLst/>
        </a:prstGeom>
      </xdr:spPr>
    </xdr:pic>
    <xdr:clientData/>
  </xdr:twoCellAnchor>
  <xdr:twoCellAnchor editAs="oneCell">
    <xdr:from>
      <xdr:col>14</xdr:col>
      <xdr:colOff>466725</xdr:colOff>
      <xdr:row>34</xdr:row>
      <xdr:rowOff>9525</xdr:rowOff>
    </xdr:from>
    <xdr:to>
      <xdr:col>14</xdr:col>
      <xdr:colOff>1533525</xdr:colOff>
      <xdr:row>40</xdr:row>
      <xdr:rowOff>9525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315700" y="5534025"/>
          <a:ext cx="1066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133350</xdr:colOff>
      <xdr:row>0</xdr:row>
      <xdr:rowOff>123823</xdr:rowOff>
    </xdr:from>
    <xdr:to>
      <xdr:col>14</xdr:col>
      <xdr:colOff>1057275</xdr:colOff>
      <xdr:row>55</xdr:row>
      <xdr:rowOff>104775</xdr:rowOff>
    </xdr:to>
    <xdr:sp macro="" textlink="">
      <xdr:nvSpPr>
        <xdr:cNvPr id="2" name="Rectangle 1"/>
        <xdr:cNvSpPr/>
      </xdr:nvSpPr>
      <xdr:spPr>
        <a:xfrm>
          <a:off x="742950" y="123823"/>
          <a:ext cx="11163300" cy="1047750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b="0" i="0" u="none" strike="noStrike">
              <a:solidFill>
                <a:schemeClr val="tx1"/>
              </a:solidFill>
              <a:effectLst/>
              <a:latin typeface="+mn-lt"/>
              <a:ea typeface="+mn-ea"/>
              <a:cs typeface="+mn-cs"/>
            </a:rPr>
            <a:t>Kiểm tra xem DFS_code </a:t>
          </a:r>
          <a:r>
            <a:rPr lang="en-US" sz="1100" b="0" i="0" u="none" strike="noStrike">
              <a:solidFill>
                <a:schemeClr val="tx1"/>
              </a:solidFill>
              <a:effectLst/>
              <a:latin typeface="+mn-lt"/>
              <a:ea typeface="+mn-ea"/>
              <a:cs typeface="+mn-cs"/>
            </a:rPr>
            <a:t>s </a:t>
          </a:r>
          <a:r>
            <a:rPr lang="vi-VN" sz="1100" b="0" i="0" u="none" strike="noStrike">
              <a:solidFill>
                <a:schemeClr val="tx1"/>
              </a:solidFill>
              <a:effectLst/>
              <a:latin typeface="+mn-lt"/>
              <a:ea typeface="+mn-ea"/>
              <a:cs typeface="+mn-cs"/>
            </a:rPr>
            <a:t>có phải là min hay không được thực hiện </a:t>
          </a:r>
          <a:r>
            <a:rPr lang="en-US" sz="1100" b="0" i="0" u="none" strike="noStrike">
              <a:solidFill>
                <a:schemeClr val="tx1"/>
              </a:solidFill>
              <a:effectLst/>
              <a:latin typeface="+mn-lt"/>
              <a:ea typeface="+mn-ea"/>
              <a:cs typeface="+mn-cs"/>
            </a:rPr>
            <a:t>tuần</a:t>
          </a:r>
          <a:r>
            <a:rPr lang="en-US" sz="1100" b="0" i="0" u="none" strike="noStrike" baseline="0">
              <a:solidFill>
                <a:schemeClr val="tx1"/>
              </a:solidFill>
              <a:effectLst/>
              <a:latin typeface="+mn-lt"/>
              <a:ea typeface="+mn-ea"/>
              <a:cs typeface="+mn-cs"/>
            </a:rPr>
            <a:t> tự trên CPU gồm 4 giai đoạn sau. </a:t>
          </a:r>
        </a:p>
        <a:p>
          <a:pPr algn="l"/>
          <a:r>
            <a:rPr lang="en-US" sz="1100" b="0" i="0" u="none" strike="noStrike" baseline="0">
              <a:solidFill>
                <a:schemeClr val="tx1"/>
              </a:solidFill>
              <a:effectLst/>
              <a:latin typeface="+mn-lt"/>
              <a:ea typeface="+mn-ea"/>
              <a:cs typeface="+mn-cs"/>
            </a:rPr>
            <a:t>Trong đó giai đoạn 1,2 và 3 được gọi là pre-pruning còn giai đoạn 4 được gọi là pos-pruning. </a:t>
          </a:r>
        </a:p>
        <a:p>
          <a:pPr algn="l"/>
          <a:r>
            <a:rPr lang="en-US" sz="1100" b="0" i="0" u="none" strike="noStrike" baseline="0">
              <a:solidFill>
                <a:schemeClr val="tx1"/>
              </a:solidFill>
              <a:effectLst/>
              <a:latin typeface="+mn-lt"/>
              <a:ea typeface="+mn-ea"/>
              <a:cs typeface="+mn-cs"/>
            </a:rPr>
            <a:t>+ Pre-pruning là giai đoạn cắt tỉa khi mở rộng DFS_Code. </a:t>
          </a:r>
        </a:p>
        <a:p>
          <a:pPr algn="l"/>
          <a:r>
            <a:rPr lang="en-US" sz="1100" b="0" i="0" u="none" strike="noStrike" baseline="0">
              <a:solidFill>
                <a:schemeClr val="tx1"/>
              </a:solidFill>
              <a:effectLst/>
              <a:latin typeface="+mn-lt"/>
              <a:ea typeface="+mn-ea"/>
              <a:cs typeface="+mn-cs"/>
            </a:rPr>
            <a:t>+ Pos-pruning là giai đoạn kiểm tra xem DFS_CODE có phải là min(DFS_CODE). </a:t>
          </a:r>
        </a:p>
        <a:p>
          <a:pPr algn="l"/>
          <a:r>
            <a:rPr lang="en-US" sz="1100" b="1" i="0" u="none" strike="noStrike" baseline="0">
              <a:solidFill>
                <a:schemeClr val="tx1"/>
              </a:solidFill>
              <a:effectLst/>
              <a:latin typeface="+mn-lt"/>
              <a:ea typeface="+mn-ea"/>
              <a:cs typeface="+mn-cs"/>
            </a:rPr>
            <a:t>Pre-pruning</a:t>
          </a:r>
        </a:p>
        <a:p>
          <a:pPr algn="l"/>
          <a:r>
            <a:rPr lang="en-US" sz="1100" b="0" i="0" u="none" strike="noStrike" baseline="0">
              <a:solidFill>
                <a:schemeClr val="tx1"/>
              </a:solidFill>
              <a:effectLst/>
              <a:latin typeface="+mn-lt"/>
              <a:ea typeface="+mn-ea"/>
              <a:cs typeface="+mn-cs"/>
            </a:rPr>
            <a:t>1. Nếu cạnh đầu tiên của minimum DFS code của s là e0 thì con của s không chứa bất kỳ cạnh nào nhỏ hơn e0.</a:t>
          </a:r>
        </a:p>
        <a:p>
          <a:pPr algn="l"/>
          <a:r>
            <a:rPr lang="en-US" sz="1100" b="0" i="0" u="none" strike="noStrike" baseline="0">
              <a:solidFill>
                <a:schemeClr val="tx1"/>
              </a:solidFill>
              <a:effectLst/>
              <a:latin typeface="+mn-lt"/>
              <a:ea typeface="+mn-ea"/>
              <a:cs typeface="+mn-cs"/>
            </a:rPr>
            <a:t>2. Bất kỳ một backward edge nào của s, giả sử (vi,vj), (i&gt;j), thì backward edge không được nhỏ hơn bất kỳ cạnh nào gắn với đỉnh vj trong s.</a:t>
          </a:r>
        </a:p>
        <a:p>
          <a:pPr algn="l"/>
          <a:r>
            <a:rPr lang="en-US" sz="1100" b="0" i="0" u="none" strike="noStrike" baseline="0">
              <a:solidFill>
                <a:schemeClr val="tx1"/>
              </a:solidFill>
              <a:effectLst/>
              <a:latin typeface="+mn-lt"/>
              <a:ea typeface="+mn-ea"/>
              <a:cs typeface="+mn-cs"/>
            </a:rPr>
            <a:t>3. Tất cả các cạnh phải được phát triển từ các đỉnh thuộc right most path của s.</a:t>
          </a:r>
        </a:p>
        <a:p>
          <a:pPr algn="l"/>
          <a:r>
            <a:rPr lang="en-US" sz="1100" b="1" i="0" u="none" strike="noStrike" baseline="0">
              <a:solidFill>
                <a:schemeClr val="tx1"/>
              </a:solidFill>
              <a:effectLst/>
              <a:latin typeface="+mn-lt"/>
              <a:ea typeface="+mn-ea"/>
              <a:cs typeface="+mn-cs"/>
            </a:rPr>
            <a:t>Pos-pruning</a:t>
          </a:r>
        </a:p>
        <a:p>
          <a:pPr algn="l"/>
          <a:r>
            <a:rPr lang="en-US" sz="1100" b="0" i="0" u="none" strike="noStrike" baseline="0">
              <a:solidFill>
                <a:schemeClr val="tx1"/>
              </a:solidFill>
              <a:effectLst/>
              <a:latin typeface="+mn-lt"/>
              <a:ea typeface="+mn-ea"/>
              <a:cs typeface="+mn-cs"/>
            </a:rPr>
            <a:t>4. Post-pruning sẽ được áp dụng cho những node chưa được pruning còn lại. </a:t>
          </a:r>
        </a:p>
        <a:p>
          <a:pPr algn="l"/>
          <a:r>
            <a:rPr lang="en-US" sz="1100" b="0" i="0" u="none" strike="noStrike" baseline="0">
              <a:solidFill>
                <a:schemeClr val="tx1"/>
              </a:solidFill>
              <a:effectLst/>
              <a:latin typeface="+mn-lt"/>
              <a:ea typeface="+mn-ea"/>
              <a:cs typeface="+mn-cs"/>
            </a:rPr>
            <a:t>Một cách ngây thơ để tìm min(DFS_CODE) của s là phát sinh ra tất cả các dfscode của nó đó và so sánh để chọn ra cái nhỏ nhất. Thủ tục phát sinh này gần như là liệt kê tất cả các tự đẳng của s. Một cách khôn ngoan hơn là áp dụng ưu điểm của định nghĩa 5 và  định nghĩa 6, đó là bất cứ khi nào một phần của DFS Code được phát sinh, nó sẽ được so sánh với s để xác định xem s có phải là min hay không.</a:t>
          </a:r>
        </a:p>
        <a:p>
          <a:pPr algn="l"/>
          <a:endParaRPr lang="en-US" sz="1100" b="0" i="0" u="none" strike="noStrike">
            <a:solidFill>
              <a:schemeClr val="tx1"/>
            </a:solidFill>
            <a:effectLst/>
            <a:latin typeface="+mn-lt"/>
            <a:ea typeface="+mn-ea"/>
            <a:cs typeface="+mn-cs"/>
          </a:endParaRPr>
        </a:p>
        <a:p>
          <a:pPr algn="l"/>
          <a:r>
            <a:rPr lang="en-US" sz="1100" b="1" i="0" u="none" strike="noStrike">
              <a:solidFill>
                <a:schemeClr val="tx1"/>
              </a:solidFill>
              <a:effectLst/>
              <a:latin typeface="+mn-lt"/>
              <a:ea typeface="+mn-ea"/>
              <a:cs typeface="+mn-cs"/>
            </a:rPr>
            <a:t>Giải</a:t>
          </a:r>
          <a:r>
            <a:rPr lang="en-US" sz="1100" b="1" i="0" u="none" strike="noStrike" baseline="0">
              <a:solidFill>
                <a:schemeClr val="tx1"/>
              </a:solidFill>
              <a:effectLst/>
              <a:latin typeface="+mn-lt"/>
              <a:ea typeface="+mn-ea"/>
              <a:cs typeface="+mn-cs"/>
            </a:rPr>
            <a:t> thuật chi tiết ở từng giai đoạn:</a:t>
          </a:r>
        </a:p>
        <a:p>
          <a:pPr algn="l"/>
          <a:r>
            <a:rPr lang="en-US" sz="1100" b="0" i="0" u="none" strike="noStrike" baseline="0">
              <a:solidFill>
                <a:schemeClr val="tx1"/>
              </a:solidFill>
              <a:effectLst/>
              <a:latin typeface="+mn-lt"/>
              <a:ea typeface="+mn-ea"/>
              <a:cs typeface="+mn-cs"/>
            </a:rPr>
            <a:t>Đầu tiên, chúng ta đã có các mở rộng 1 cạnh và các embedding của chúng. Chúng ta cần kiểm tra xem cạnh đó có thoả minsup hay không? Nếu thoả minsup thì chúng ta xét tiếp xem chúng có thoả min(DFS_CODE) hay không? Nếu thoả thì chúng ta tiếp tục phát triển DFS_CODE áp dụng các giai đoạn của pre-pruning.</a:t>
          </a:r>
        </a:p>
        <a:p>
          <a:pPr algn="l"/>
          <a:r>
            <a:rPr lang="en-US" sz="1100" b="0" i="0" u="none" strike="noStrike" baseline="0">
              <a:solidFill>
                <a:schemeClr val="tx1"/>
              </a:solidFill>
              <a:effectLst/>
              <a:latin typeface="+mn-lt"/>
              <a:ea typeface="+mn-ea"/>
              <a:cs typeface="+mn-cs"/>
            </a:rPr>
            <a:t>Khi phát triển cạnh cho DFS_CODE thì chúng ta luôn tìm các mở rộng backward edge trước rồi mới đến forward edge. Ở đây chúng ta chỉ xét đơn đồ thị vô hướng nên các mở rộng backward edge là các mở rộng xuất phát từ đỉnh cuối cùng của DFS_CODE đến các đỉnh còn lại trên right most path của DFS_CODE theo trình tự từ trên xuống dưới. Còn các mở rộng forward edge theo trình tự từ dưới lên trên.</a:t>
          </a:r>
        </a:p>
        <a:p>
          <a:pPr algn="l"/>
          <a:r>
            <a:rPr lang="en-US" sz="1100" b="1" i="0" u="none" strike="noStrike" baseline="0">
              <a:solidFill>
                <a:schemeClr val="tx1"/>
              </a:solidFill>
              <a:effectLst/>
              <a:latin typeface="+mn-lt"/>
              <a:ea typeface="+mn-ea"/>
              <a:cs typeface="+mn-cs"/>
            </a:rPr>
            <a:t>pre-pruning algorithms</a:t>
          </a:r>
        </a:p>
        <a:p>
          <a:pPr algn="l"/>
          <a:r>
            <a:rPr lang="en-US" sz="1100" b="0" i="0" u="none" strike="noStrike" baseline="0">
              <a:solidFill>
                <a:schemeClr val="tx1"/>
              </a:solidFill>
              <a:effectLst/>
              <a:latin typeface="+mn-lt"/>
              <a:ea typeface="+mn-ea"/>
              <a:cs typeface="+mn-cs"/>
            </a:rPr>
            <a:t>Để phát triển cạnh cho DFS_Code. Trước tiên chúng ta cần biết các thông tin:</a:t>
          </a:r>
        </a:p>
        <a:p>
          <a:pPr algn="l"/>
          <a:r>
            <a:rPr lang="en-US" sz="1100" b="0" i="0" u="none" strike="noStrike" baseline="0">
              <a:solidFill>
                <a:schemeClr val="tx1"/>
              </a:solidFill>
              <a:effectLst/>
              <a:latin typeface="+mn-lt"/>
              <a:ea typeface="+mn-ea"/>
              <a:cs typeface="+mn-cs"/>
            </a:rPr>
            <a:t>- DFS_CODE có nhãn đỉnh from của cạnh đầu tiên là gì? (minLabel) và nhãn đỉnh to của cạnh cuối cùng của DFS_CODE là gì? (maxtoc)</a:t>
          </a:r>
        </a:p>
        <a:p>
          <a:pPr algn="l"/>
          <a:r>
            <a:rPr lang="en-US" sz="1100" b="0" i="0" u="none" strike="noStrike" baseline="0">
              <a:solidFill>
                <a:schemeClr val="tx1"/>
              </a:solidFill>
              <a:effectLst/>
              <a:latin typeface="+mn-lt"/>
              <a:ea typeface="+mn-ea"/>
              <a:cs typeface="+mn-cs"/>
            </a:rPr>
            <a:t>1. Chúng ta duyệt qua tất cả các embeddings của DFS_CODE và tìm các mở rộng cho DFS_CODE</a:t>
          </a:r>
          <a:endParaRPr lang="en-US" sz="1100" b="0" i="0" u="none" strike="noStrike">
            <a:solidFill>
              <a:schemeClr val="tx1"/>
            </a:solidFill>
            <a:effectLst/>
            <a:latin typeface="+mn-lt"/>
            <a:ea typeface="+mn-ea"/>
            <a:cs typeface="+mn-cs"/>
          </a:endParaRPr>
        </a:p>
        <a:p>
          <a:pPr algn="l"/>
          <a:r>
            <a:rPr lang="en-US" sz="1100" b="1">
              <a:solidFill>
                <a:schemeClr val="tx1"/>
              </a:solidFill>
            </a:rPr>
            <a:t>1.1.</a:t>
          </a:r>
          <a:r>
            <a:rPr lang="en-US" sz="1100" b="1" baseline="0">
              <a:solidFill>
                <a:schemeClr val="tx1"/>
              </a:solidFill>
            </a:rPr>
            <a:t> Trước tiên là giải thuật tìm các mở rộng backward edge. </a:t>
          </a:r>
          <a:r>
            <a:rPr lang="en-US" sz="1100" b="0" i="1" baseline="0">
              <a:solidFill>
                <a:schemeClr val="tx1"/>
              </a:solidFill>
            </a:rPr>
            <a:t>(get_backward function)</a:t>
          </a:r>
        </a:p>
        <a:p>
          <a:pPr algn="l"/>
          <a:r>
            <a:rPr lang="en-US" sz="1100" baseline="0">
              <a:solidFill>
                <a:schemeClr val="tx1"/>
              </a:solidFill>
            </a:rPr>
            <a:t>- Từ đỉnh cuối cùng, chúng ta duyệt qua tất cả các cạnh thuộc right most path theo thứ tự từ trên xuống.</a:t>
          </a:r>
        </a:p>
        <a:p>
          <a:pPr algn="l"/>
          <a:r>
            <a:rPr lang="en-US" sz="1100" baseline="0">
              <a:solidFill>
                <a:schemeClr val="tx1"/>
              </a:solidFill>
            </a:rPr>
            <a:t>Tương ứng với mỗi cạnh thuộc right most path thì chúng ta duyệt qua tất cả các cạnh mở rộng từ đỉnh cuối cùng của DFS_CODE và chọn ra những cạnh thoả sự kết hợp của các điều kiện như sau:</a:t>
          </a:r>
        </a:p>
        <a:p>
          <a:pPr algn="l"/>
          <a:r>
            <a:rPr lang="en-US" sz="1100" b="1" baseline="0">
              <a:solidFill>
                <a:schemeClr val="tx1"/>
              </a:solidFill>
            </a:rPr>
            <a:t>Nếu DFS_CODE có đỉnh phải cùng kề với đỉnh đầu tiên của DFS_Code (e1=e2) thì chúng ta return 0, tức là không có backward edge nào</a:t>
          </a:r>
        </a:p>
        <a:p>
          <a:pPr algn="l"/>
          <a:r>
            <a:rPr lang="en-US" sz="1100" b="1" baseline="0">
              <a:solidFill>
                <a:schemeClr val="tx1"/>
              </a:solidFill>
            </a:rPr>
            <a:t>Nếu thoả ( Đk1 &amp;&amp; [ĐK2 || ĐK3]) thì cạnh đó là backward edge</a:t>
          </a:r>
        </a:p>
        <a:p>
          <a:pPr algn="l"/>
          <a:r>
            <a:rPr lang="en-US" sz="1100">
              <a:solidFill>
                <a:schemeClr val="tx1"/>
              </a:solidFill>
            </a:rPr>
            <a:t>Trong đó:</a:t>
          </a:r>
          <a:r>
            <a:rPr lang="en-US" sz="1100" baseline="0">
              <a:solidFill>
                <a:schemeClr val="tx1"/>
              </a:solidFill>
            </a:rPr>
            <a:t> </a:t>
          </a:r>
          <a:endParaRPr lang="en-US" sz="1100">
            <a:solidFill>
              <a:schemeClr val="tx1"/>
            </a:solidFill>
          </a:endParaRPr>
        </a:p>
        <a:p>
          <a:pPr algn="l"/>
          <a:r>
            <a:rPr lang="en-US" sz="1100">
              <a:solidFill>
                <a:schemeClr val="tx1"/>
              </a:solidFill>
            </a:rPr>
            <a:t>	-</a:t>
          </a:r>
          <a:r>
            <a:rPr lang="en-US" sz="1100" baseline="0">
              <a:solidFill>
                <a:schemeClr val="tx1"/>
              </a:solidFill>
            </a:rPr>
            <a:t> </a:t>
          </a:r>
          <a:r>
            <a:rPr lang="en-US" sz="1100">
              <a:solidFill>
                <a:schemeClr val="tx1"/>
              </a:solidFill>
            </a:rPr>
            <a:t>ĐK1:</a:t>
          </a:r>
          <a:r>
            <a:rPr lang="en-US" sz="1100" baseline="0">
              <a:solidFill>
                <a:schemeClr val="tx1"/>
              </a:solidFill>
            </a:rPr>
            <a:t> id của đỉnh to của cạnh cuối cùng bằng với id của đỉnh from thuộc cạnh right most path đang xét</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ĐK2: Nhãn cạnh của mở rộng lớn hơn nhãn cạnh của đỉnh from của cạnh thuộc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ĐK3: Gồm 3.1 và 3.2</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ĐK3.1: Nhãn cạnh của mở rộng bằng với nhãn cạnh của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ĐK3.2: Nhãn đỉnh to của cạnh cuối cùng (đỉnh from của cạnh mở rộng) của DFS_CODE lớn hơn hoặc bằng nhãn đỉnh to của right most path.</a:t>
          </a:r>
        </a:p>
        <a:p>
          <a:pPr algn="l"/>
          <a:r>
            <a:rPr lang="en-US" sz="1100" baseline="0">
              <a:solidFill>
                <a:schemeClr val="tx1"/>
              </a:solidFill>
            </a:rPr>
            <a:t>Sau khi tìm được các backward edge thì chúng ta xây dựng new_bck_root để lưu trữ các mở rộng backward edge hợp lệ và các embeddings của chúng.</a:t>
          </a:r>
        </a:p>
        <a:p>
          <a:pPr algn="l"/>
          <a:r>
            <a:rPr lang="en-US" sz="1100" b="1" baseline="0">
              <a:solidFill>
                <a:schemeClr val="tx1"/>
              </a:solidFill>
            </a:rPr>
            <a:t>1.2 Tìm tất cả các forward edge</a:t>
          </a:r>
        </a:p>
        <a:p>
          <a:pPr algn="l"/>
          <a:r>
            <a:rPr lang="en-US" sz="1100" baseline="0">
              <a:solidFill>
                <a:schemeClr val="tx1"/>
              </a:solidFill>
            </a:rPr>
            <a:t>1.2.1 Tìm tất cả các mở rộng forward edge từ đỉnh phải cùng của DFS_CODE (get_forward_pure function)</a:t>
          </a:r>
        </a:p>
        <a:p>
          <a:pPr algn="l"/>
          <a:r>
            <a:rPr lang="en-US" sz="1100" baseline="0">
              <a:solidFill>
                <a:schemeClr val="tx1"/>
              </a:solidFill>
            </a:rPr>
            <a:t>	- Chỉ lấy những mở rộng mà có nhãn đỉnh "to" lớn hơn hoặc bằng nhãn đỉnh minlabel (minlabel là nhãn đỉnh from của cạnh đầu tiên trong DFS_CODE) và đỉnh to của cạnh mở 	rộng chưa thuộc DFS_CODE.</a:t>
          </a:r>
        </a:p>
        <a:p>
          <a:pPr algn="l"/>
          <a:r>
            <a:rPr lang="en-US" sz="1100" baseline="0">
              <a:solidFill>
                <a:schemeClr val="tx1"/>
              </a:solidFill>
            </a:rPr>
            <a:t>1.2.2 Tìm tất cả các mở rộng forward edge từ các đỉnh còn lại thuộc right most path (get_forward_rmpath function)</a:t>
          </a:r>
        </a:p>
        <a:p>
          <a:pPr algn="l"/>
          <a:r>
            <a:rPr lang="en-US" sz="1100" baseline="0">
              <a:solidFill>
                <a:schemeClr val="tx1"/>
              </a:solidFill>
            </a:rPr>
            <a:t>- </a:t>
          </a:r>
          <a:r>
            <a:rPr lang="en-US" sz="1100" smtClean="0">
              <a:solidFill>
                <a:schemeClr val="dk1"/>
              </a:solidFill>
              <a:latin typeface="+mn-lt"/>
              <a:ea typeface="+mn-ea"/>
              <a:cs typeface="+mn-cs"/>
            </a:rPr>
            <a:t>Loại bỏ mở rộng khi:</a:t>
          </a:r>
        </a:p>
        <a:p>
          <a:pPr algn="l"/>
          <a:r>
            <a:rPr lang="en-US" sz="1100" smtClean="0">
              <a:solidFill>
                <a:schemeClr val="dk1"/>
              </a:solidFill>
              <a:latin typeface="+mn-lt"/>
              <a:ea typeface="+mn-ea"/>
              <a:cs typeface="+mn-cs"/>
            </a:rPr>
            <a:t>	o id đỉnh to của mở rộng bằng với id đỉnh to của cạnh right most path, vì lúc này cạnh mở rộng trùng với right most path.</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smtClean="0">
              <a:solidFill>
                <a:schemeClr val="dk1"/>
              </a:solidFill>
              <a:latin typeface="+mn-lt"/>
              <a:ea typeface="+mn-ea"/>
              <a:cs typeface="+mn-cs"/>
            </a:rPr>
            <a:t>	o </a:t>
          </a:r>
          <a:r>
            <a:rPr lang="vi-VN" sz="1100">
              <a:solidFill>
                <a:schemeClr val="dk1"/>
              </a:solidFill>
              <a:effectLst/>
              <a:latin typeface="+mn-lt"/>
              <a:ea typeface="+mn-ea"/>
              <a:cs typeface="+mn-cs"/>
            </a:rPr>
            <a:t>hoặc nhãn đỉnh to của mở rộng nhỏ hơn nhãn đỉnh minlabel</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vi-VN" sz="1100">
              <a:solidFill>
                <a:schemeClr val="dk1"/>
              </a:solidFill>
              <a:effectLst/>
              <a:latin typeface="+mn-lt"/>
              <a:ea typeface="+mn-ea"/>
              <a:cs typeface="+mn-cs"/>
            </a:rPr>
            <a:t> hoặc id của đỉnh to của mở rộng đã thuộc DFS_CODE rồi.</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 </a:t>
          </a:r>
          <a:r>
            <a:rPr lang="en-US" sz="1100" baseline="0">
              <a:solidFill>
                <a:schemeClr val="dk1"/>
              </a:solidFill>
              <a:effectLst/>
              <a:latin typeface="+mn-lt"/>
              <a:ea typeface="+mn-ea"/>
              <a:cs typeface="+mn-cs"/>
            </a:rPr>
            <a:t>Chỉ lấy các mở rộng khi:</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o </a:t>
          </a:r>
          <a:r>
            <a:rPr lang="en-US" sz="1100">
              <a:solidFill>
                <a:schemeClr val="dk1"/>
              </a:solidFill>
              <a:effectLst/>
              <a:latin typeface="+mn-lt"/>
              <a:ea typeface="+mn-ea"/>
              <a:cs typeface="+mn-cs"/>
            </a:rPr>
            <a:t>N</a:t>
          </a:r>
          <a:r>
            <a:rPr lang="vi-VN" sz="1100">
              <a:solidFill>
                <a:schemeClr val="dk1"/>
              </a:solidFill>
              <a:effectLst/>
              <a:latin typeface="+mn-lt"/>
              <a:ea typeface="+mn-ea"/>
              <a:cs typeface="+mn-cs"/>
            </a:rPr>
            <a:t>hãn cạnh của right most path nhỏ hơn nhãn cạnh mở rộng</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en-US" sz="1100" baseline="0">
              <a:solidFill>
                <a:schemeClr val="dk1"/>
              </a:solidFill>
              <a:effectLst/>
              <a:latin typeface="+mn-lt"/>
              <a:ea typeface="+mn-ea"/>
              <a:cs typeface="+mn-cs"/>
            </a:rPr>
            <a:t> </a:t>
          </a:r>
          <a:r>
            <a:rPr lang="vi-VN" sz="1100">
              <a:solidFill>
                <a:schemeClr val="dk1"/>
              </a:solidFill>
              <a:effectLst/>
              <a:latin typeface="+mn-lt"/>
              <a:ea typeface="+mn-ea"/>
              <a:cs typeface="+mn-cs"/>
            </a:rPr>
            <a:t>hoặc nhãn cạnh của right most path bằng với nhãn cạnh mở rộng và nhãn đỉnh to của righ most path nhỏ hơn hoặc bằng nhãn đỉnh to của mở rộng.</a:t>
          </a:r>
          <a:endParaRPr lang="en-US">
            <a:effectLst/>
          </a:endParaRPr>
        </a:p>
        <a:p>
          <a:pPr algn="l"/>
          <a:endParaRPr lang="en-US" sz="1100" baseline="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Sau đó xây dựng ánh xạ new_fwd_root để lưu trữ tất cả các mở rộng forward và các embeddings của nó.</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rPr>
            <a:t>Pos-pruning algorithms</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Ở đây chúng ta bàn luận cách kiểm tra xem một DFS_CODE có phải là min hay không ký hiệu là min(DFS_CODE)?</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1: Chuyển DFS_CODE sang đồ thị gọi là GRAPH_IS_MIN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2: Tìm tất cả các forward edge ở tất cả các đỉnh của đồ thị GRAPH_IS_MIN và đưa chúng vào ánh xạ root</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3: Lấy cạnh đầu tiên trong root để đưa vào DFS_CODE_MIN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4: Từ đây chúng ta tìm các backward và forward edge, luôn lấy cạnh nhỏ nhất để đưa vào DFS_CODE_MIN và so sánh cạnh đó với cạnh trong DFS_CODE xem có giống nhau hay không? Nếu giống nhau thì chúng ta cứ tiếp tục lặp lại bước 4 cho đến khi nào so sánh hết tất cả các cạnh của DFS_CODE và trả về true, ngược lại nếu có một cạnh khác thì trả về false.</a:t>
          </a:r>
          <a:endParaRPr lang="en-US" sz="1100" b="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1"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21" priority="1" operator="lessThan">
      <formula>0</formula>
    </cfRule>
    <cfRule type="cellIs" dxfId="20" priority="2" operator="greaterThan">
      <formula>0</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
  <sheetViews>
    <sheetView workbookViewId="0">
      <selection activeCell="A10" sqref="A10"/>
    </sheetView>
  </sheetViews>
  <sheetFormatPr defaultRowHeight="15" x14ac:dyDescent="0.25"/>
  <cols>
    <col min="1" max="1" width="16.5703125" bestFit="1" customWidth="1"/>
  </cols>
  <sheetData>
    <row r="1" spans="1:17" x14ac:dyDescent="0.25">
      <c r="A1" s="159" t="s">
        <v>112</v>
      </c>
      <c r="B1" s="149">
        <v>0</v>
      </c>
      <c r="C1" s="162">
        <v>1</v>
      </c>
      <c r="D1" s="149">
        <v>2</v>
      </c>
      <c r="E1" s="162">
        <v>3</v>
      </c>
      <c r="F1" s="149">
        <v>4</v>
      </c>
      <c r="G1" s="162">
        <v>5</v>
      </c>
      <c r="H1" s="149">
        <v>6</v>
      </c>
      <c r="I1" s="162">
        <v>7</v>
      </c>
      <c r="J1" s="149">
        <v>8</v>
      </c>
      <c r="K1" s="162">
        <v>9</v>
      </c>
      <c r="L1" s="149">
        <v>10</v>
      </c>
      <c r="M1" s="162">
        <v>11</v>
      </c>
      <c r="N1" s="149">
        <v>12</v>
      </c>
      <c r="O1" s="162">
        <v>13</v>
      </c>
      <c r="P1" s="149">
        <v>14</v>
      </c>
      <c r="Q1" s="162">
        <v>15</v>
      </c>
    </row>
    <row r="2" spans="1:17" x14ac:dyDescent="0.25">
      <c r="A2" s="153" t="s">
        <v>273</v>
      </c>
      <c r="B2" t="s">
        <v>259</v>
      </c>
    </row>
    <row r="3" spans="1:17" x14ac:dyDescent="0.25">
      <c r="A3" s="154" t="s">
        <v>254</v>
      </c>
      <c r="B3" s="26">
        <v>0</v>
      </c>
      <c r="C3" s="26">
        <v>0</v>
      </c>
      <c r="D3" s="26">
        <v>1</v>
      </c>
      <c r="E3" s="26">
        <v>1</v>
      </c>
      <c r="F3" s="26">
        <v>2</v>
      </c>
      <c r="G3" s="26">
        <v>2</v>
      </c>
      <c r="H3" s="26">
        <v>5</v>
      </c>
      <c r="I3" s="26">
        <v>5</v>
      </c>
      <c r="J3" s="26">
        <v>6</v>
      </c>
      <c r="K3" s="26">
        <v>6</v>
      </c>
      <c r="L3" s="26">
        <v>7</v>
      </c>
      <c r="M3" s="26">
        <v>10</v>
      </c>
      <c r="N3" s="26">
        <v>10</v>
      </c>
      <c r="O3" s="26">
        <v>13</v>
      </c>
      <c r="P3" s="26">
        <v>13</v>
      </c>
      <c r="Q3" s="26">
        <v>13</v>
      </c>
    </row>
    <row r="4" spans="1:17" x14ac:dyDescent="0.25">
      <c r="A4" s="154" t="s">
        <v>255</v>
      </c>
      <c r="B4" s="26">
        <v>1</v>
      </c>
      <c r="C4" s="26">
        <v>2</v>
      </c>
      <c r="D4" s="26">
        <v>3</v>
      </c>
      <c r="E4" s="26">
        <v>4</v>
      </c>
      <c r="F4" s="26">
        <v>3</v>
      </c>
      <c r="G4" s="26">
        <v>4</v>
      </c>
      <c r="H4" s="26">
        <v>6</v>
      </c>
      <c r="I4" s="26">
        <v>7</v>
      </c>
      <c r="J4" s="26">
        <v>7</v>
      </c>
      <c r="K4" s="26">
        <v>8</v>
      </c>
      <c r="L4" s="26">
        <v>9</v>
      </c>
      <c r="M4" s="26">
        <v>11</v>
      </c>
      <c r="N4" s="26">
        <v>12</v>
      </c>
      <c r="O4" s="26">
        <v>10</v>
      </c>
      <c r="P4" s="26">
        <v>11</v>
      </c>
      <c r="Q4" s="26">
        <v>12</v>
      </c>
    </row>
    <row r="5" spans="1:17" x14ac:dyDescent="0.25">
      <c r="A5" s="154" t="s">
        <v>256</v>
      </c>
      <c r="B5" s="26" t="s">
        <v>0</v>
      </c>
      <c r="C5" s="26" t="s">
        <v>0</v>
      </c>
      <c r="D5" s="26" t="s">
        <v>1</v>
      </c>
      <c r="E5" s="26" t="s">
        <v>1</v>
      </c>
      <c r="F5" s="26" t="s">
        <v>1</v>
      </c>
      <c r="G5" s="26" t="s">
        <v>1</v>
      </c>
      <c r="H5" s="26" t="s">
        <v>0</v>
      </c>
      <c r="I5" s="26" t="s">
        <v>0</v>
      </c>
      <c r="J5" s="26" t="s">
        <v>1</v>
      </c>
      <c r="K5" s="26" t="s">
        <v>1</v>
      </c>
      <c r="L5" s="26" t="s">
        <v>2</v>
      </c>
      <c r="M5" s="26" t="s">
        <v>1</v>
      </c>
      <c r="N5" s="26" t="s">
        <v>1</v>
      </c>
      <c r="O5" s="26" t="s">
        <v>0</v>
      </c>
      <c r="P5" s="26" t="s">
        <v>0</v>
      </c>
      <c r="Q5" s="26" t="s">
        <v>0</v>
      </c>
    </row>
    <row r="6" spans="1:17" x14ac:dyDescent="0.25">
      <c r="A6" s="154" t="s">
        <v>257</v>
      </c>
      <c r="B6" s="26" t="s">
        <v>1</v>
      </c>
      <c r="C6" s="26" t="s">
        <v>1</v>
      </c>
      <c r="D6" s="26" t="s">
        <v>4</v>
      </c>
      <c r="E6" s="26" t="s">
        <v>4</v>
      </c>
      <c r="F6" s="26" t="s">
        <v>4</v>
      </c>
      <c r="G6" s="26" t="s">
        <v>4</v>
      </c>
      <c r="H6" s="26" t="s">
        <v>1</v>
      </c>
      <c r="I6" s="26" t="s">
        <v>2</v>
      </c>
      <c r="J6" s="26" t="s">
        <v>2</v>
      </c>
      <c r="K6" s="26" t="s">
        <v>3</v>
      </c>
      <c r="L6" s="26" t="s">
        <v>4</v>
      </c>
      <c r="M6" s="26" t="s">
        <v>4</v>
      </c>
      <c r="N6" s="26" t="s">
        <v>4</v>
      </c>
      <c r="O6" s="26" t="s">
        <v>1</v>
      </c>
      <c r="P6" s="26" t="s">
        <v>4</v>
      </c>
      <c r="Q6" s="26" t="s">
        <v>4</v>
      </c>
    </row>
    <row r="7" spans="1:17" x14ac:dyDescent="0.25">
      <c r="A7" s="155" t="s">
        <v>286</v>
      </c>
      <c r="B7" s="148">
        <f>INT(C3/5)-INT(B3/5)</f>
        <v>0</v>
      </c>
      <c r="C7" s="148">
        <f t="shared" ref="C7:P7" si="0">INT(D3/5)-INT(C3/5)</f>
        <v>0</v>
      </c>
      <c r="D7" s="148">
        <f t="shared" si="0"/>
        <v>0</v>
      </c>
      <c r="E7" s="148">
        <f t="shared" si="0"/>
        <v>0</v>
      </c>
      <c r="F7" s="148">
        <f t="shared" si="0"/>
        <v>0</v>
      </c>
      <c r="G7" s="148">
        <f t="shared" si="0"/>
        <v>1</v>
      </c>
      <c r="H7" s="148">
        <f t="shared" si="0"/>
        <v>0</v>
      </c>
      <c r="I7" s="148">
        <f t="shared" si="0"/>
        <v>0</v>
      </c>
      <c r="J7" s="148">
        <f t="shared" si="0"/>
        <v>0</v>
      </c>
      <c r="K7" s="148">
        <f t="shared" si="0"/>
        <v>0</v>
      </c>
      <c r="L7" s="148">
        <f t="shared" si="0"/>
        <v>1</v>
      </c>
      <c r="M7" s="148">
        <f t="shared" si="0"/>
        <v>0</v>
      </c>
      <c r="N7" s="148">
        <f t="shared" si="0"/>
        <v>0</v>
      </c>
      <c r="O7" s="148">
        <f t="shared" si="0"/>
        <v>0</v>
      </c>
      <c r="P7" s="148">
        <f t="shared" si="0"/>
        <v>0</v>
      </c>
      <c r="Q7" s="148">
        <v>0</v>
      </c>
    </row>
    <row r="8" spans="1:17" x14ac:dyDescent="0.25">
      <c r="A8" s="156" t="s">
        <v>281</v>
      </c>
      <c r="B8">
        <v>0</v>
      </c>
      <c r="C8">
        <f>B8+B7</f>
        <v>0</v>
      </c>
      <c r="D8">
        <f t="shared" ref="D8:Q8" si="1">C8+C7</f>
        <v>0</v>
      </c>
      <c r="E8">
        <f t="shared" si="1"/>
        <v>0</v>
      </c>
      <c r="F8">
        <f t="shared" si="1"/>
        <v>0</v>
      </c>
      <c r="G8">
        <f t="shared" si="1"/>
        <v>0</v>
      </c>
      <c r="H8">
        <f t="shared" si="1"/>
        <v>1</v>
      </c>
      <c r="I8">
        <f t="shared" si="1"/>
        <v>1</v>
      </c>
      <c r="J8">
        <f t="shared" si="1"/>
        <v>1</v>
      </c>
      <c r="K8">
        <f t="shared" si="1"/>
        <v>1</v>
      </c>
      <c r="L8">
        <f t="shared" si="1"/>
        <v>1</v>
      </c>
      <c r="M8">
        <f t="shared" si="1"/>
        <v>2</v>
      </c>
      <c r="N8">
        <f t="shared" si="1"/>
        <v>2</v>
      </c>
      <c r="O8">
        <f t="shared" si="1"/>
        <v>2</v>
      </c>
      <c r="P8">
        <f t="shared" si="1"/>
        <v>2</v>
      </c>
      <c r="Q8">
        <f t="shared" si="1"/>
        <v>2</v>
      </c>
    </row>
    <row r="9" spans="1:17" x14ac:dyDescent="0.25">
      <c r="A9" s="165" t="s">
        <v>282</v>
      </c>
      <c r="B9" s="166">
        <v>0</v>
      </c>
      <c r="C9" s="166">
        <v>1</v>
      </c>
      <c r="D9" s="166">
        <v>2</v>
      </c>
    </row>
    <row r="10" spans="1:17" x14ac:dyDescent="0.25">
      <c r="A10" s="157" t="s">
        <v>285</v>
      </c>
      <c r="B10" s="1">
        <v>1</v>
      </c>
      <c r="C10" s="1">
        <v>1</v>
      </c>
      <c r="D10" s="1">
        <v>1</v>
      </c>
      <c r="E10" s="126" t="s">
        <v>283</v>
      </c>
    </row>
    <row r="11" spans="1:17" x14ac:dyDescent="0.25">
      <c r="A11" s="169" t="s">
        <v>284</v>
      </c>
      <c r="B11" s="168">
        <f>SUM(B10:D10)</f>
        <v>3</v>
      </c>
    </row>
    <row r="12" spans="1:17" x14ac:dyDescent="0.25">
      <c r="A12" s="157" t="s">
        <v>253</v>
      </c>
      <c r="B12" s="151">
        <v>0</v>
      </c>
      <c r="C12" s="151">
        <v>1</v>
      </c>
      <c r="D12" s="151">
        <v>2</v>
      </c>
      <c r="E12" s="151">
        <v>3</v>
      </c>
      <c r="F12" s="151">
        <v>4</v>
      </c>
      <c r="G12" s="151">
        <v>5</v>
      </c>
      <c r="H12" s="151">
        <v>6</v>
      </c>
    </row>
    <row r="13" spans="1:17" x14ac:dyDescent="0.25">
      <c r="A13" s="156" t="s">
        <v>267</v>
      </c>
      <c r="B13" s="148" t="s">
        <v>0</v>
      </c>
      <c r="C13" s="148" t="s">
        <v>0</v>
      </c>
      <c r="D13" s="148" t="s">
        <v>0</v>
      </c>
      <c r="E13" s="148" t="s">
        <v>1</v>
      </c>
      <c r="F13" s="148" t="s">
        <v>1</v>
      </c>
      <c r="G13" s="148" t="s">
        <v>1</v>
      </c>
      <c r="H13" s="148" t="s">
        <v>2</v>
      </c>
      <c r="M13" s="46"/>
    </row>
    <row r="14" spans="1:17" x14ac:dyDescent="0.25">
      <c r="A14" s="159"/>
      <c r="B14" s="148" t="s">
        <v>1</v>
      </c>
      <c r="C14" s="148" t="s">
        <v>2</v>
      </c>
      <c r="D14" s="148" t="s">
        <v>4</v>
      </c>
      <c r="E14" s="148" t="s">
        <v>2</v>
      </c>
      <c r="F14" s="148" t="s">
        <v>3</v>
      </c>
      <c r="G14" s="148" t="s">
        <v>4</v>
      </c>
      <c r="H14" s="148" t="s">
        <v>4</v>
      </c>
    </row>
    <row r="15" spans="1:17" x14ac:dyDescent="0.25">
      <c r="A15" s="154" t="s">
        <v>256</v>
      </c>
      <c r="B15" s="26">
        <v>0</v>
      </c>
      <c r="C15" s="26">
        <v>0</v>
      </c>
      <c r="D15" s="26">
        <v>0</v>
      </c>
      <c r="E15" s="26">
        <v>1</v>
      </c>
      <c r="F15" s="26">
        <v>1</v>
      </c>
      <c r="G15" s="26">
        <v>1</v>
      </c>
      <c r="H15" s="26">
        <v>2</v>
      </c>
      <c r="J15" s="158" t="s">
        <v>280</v>
      </c>
    </row>
    <row r="16" spans="1:17" x14ac:dyDescent="0.25">
      <c r="A16" s="154" t="s">
        <v>257</v>
      </c>
      <c r="B16" s="26">
        <v>1</v>
      </c>
      <c r="C16" s="26">
        <v>2</v>
      </c>
      <c r="D16" s="26">
        <v>4</v>
      </c>
      <c r="E16" s="26">
        <v>2</v>
      </c>
      <c r="F16" s="26">
        <v>3</v>
      </c>
      <c r="G16" s="26">
        <v>4</v>
      </c>
      <c r="H16" s="26">
        <v>4</v>
      </c>
    </row>
    <row r="17" spans="1:8" x14ac:dyDescent="0.25">
      <c r="A17" s="154" t="s">
        <v>263</v>
      </c>
      <c r="B17" s="26">
        <v>0</v>
      </c>
      <c r="C17" s="26">
        <v>0</v>
      </c>
      <c r="D17" s="26">
        <v>0</v>
      </c>
      <c r="E17" s="26">
        <v>0</v>
      </c>
      <c r="F17" s="26">
        <v>0</v>
      </c>
      <c r="G17" s="26">
        <v>0</v>
      </c>
      <c r="H17" s="26">
        <v>0</v>
      </c>
    </row>
    <row r="19" spans="1:8" x14ac:dyDescent="0.25">
      <c r="B19" s="167"/>
    </row>
  </sheetData>
  <conditionalFormatting sqref="B1 D1 F1 H1 J1 L1 N1 P1 B7:Q7">
    <cfRule type="cellIs" dxfId="14" priority="1" operator="equal">
      <formula>1</formula>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topLeftCell="A29" workbookViewId="0">
      <selection activeCell="L45" sqref="L45"/>
    </sheetView>
  </sheetViews>
  <sheetFormatPr defaultRowHeight="15" x14ac:dyDescent="0.25"/>
  <cols>
    <col min="1" max="4" width="9.140625" style="70"/>
    <col min="5" max="5" width="11.42578125" style="70" customWidth="1"/>
    <col min="6" max="7" width="9.140625" style="70"/>
    <col min="8" max="8" width="20" style="70" customWidth="1"/>
    <col min="9" max="9" width="9.140625" style="70"/>
    <col min="10" max="10" width="11.5703125" style="70" customWidth="1"/>
    <col min="11" max="11" width="9.140625" style="70"/>
    <col min="12" max="12" width="22" style="70" customWidth="1"/>
    <col min="13" max="13" width="14" style="70" customWidth="1"/>
    <col min="14" max="14" width="10.5703125" style="70" customWidth="1"/>
    <col min="15" max="15" width="25.28515625" style="70" customWidth="1"/>
    <col min="16" max="16" width="12.28515625" style="70" customWidth="1"/>
    <col min="17" max="17" width="9.140625" style="70"/>
    <col min="18" max="18" width="24" style="70" customWidth="1"/>
    <col min="19" max="19" width="16.85546875" style="70" customWidth="1"/>
    <col min="20" max="16384" width="9.140625" style="70"/>
  </cols>
  <sheetData>
    <row r="1" spans="2:21" x14ac:dyDescent="0.25">
      <c r="R1" s="70" t="s">
        <v>314</v>
      </c>
    </row>
    <row r="5" spans="2:21" x14ac:dyDescent="0.25">
      <c r="R5" s="172" t="s">
        <v>140</v>
      </c>
    </row>
    <row r="6" spans="2:21" x14ac:dyDescent="0.25">
      <c r="R6" s="173" t="s">
        <v>290</v>
      </c>
      <c r="S6" s="173" t="s">
        <v>292</v>
      </c>
      <c r="T6" s="173" t="s">
        <v>303</v>
      </c>
      <c r="U6" s="173" t="s">
        <v>296</v>
      </c>
    </row>
    <row r="7" spans="2:21" x14ac:dyDescent="0.25">
      <c r="R7" s="90"/>
      <c r="S7" s="90"/>
      <c r="T7" s="90"/>
      <c r="U7" s="90"/>
    </row>
    <row r="15" spans="2:21" x14ac:dyDescent="0.25">
      <c r="B15" s="70" t="s">
        <v>313</v>
      </c>
    </row>
    <row r="16" spans="2:21" x14ac:dyDescent="0.25">
      <c r="B16" s="70" t="s">
        <v>294</v>
      </c>
    </row>
    <row r="17" spans="1:19" x14ac:dyDescent="0.25">
      <c r="B17" s="70" t="s">
        <v>295</v>
      </c>
    </row>
    <row r="18" spans="1:19" x14ac:dyDescent="0.25">
      <c r="B18" s="174" t="s">
        <v>141</v>
      </c>
      <c r="C18" s="174" t="s">
        <v>289</v>
      </c>
      <c r="D18" s="174" t="s">
        <v>290</v>
      </c>
      <c r="E18" s="174" t="s">
        <v>291</v>
      </c>
      <c r="F18" s="174" t="s">
        <v>292</v>
      </c>
      <c r="G18" s="174" t="s">
        <v>293</v>
      </c>
      <c r="H18" s="90" t="s">
        <v>307</v>
      </c>
      <c r="J18" s="172" t="s">
        <v>298</v>
      </c>
      <c r="N18" s="172" t="s">
        <v>297</v>
      </c>
      <c r="O18" s="70" t="s">
        <v>306</v>
      </c>
      <c r="R18" s="70" t="s">
        <v>302</v>
      </c>
    </row>
    <row r="19" spans="1:19" x14ac:dyDescent="0.25">
      <c r="B19" s="173">
        <v>1</v>
      </c>
      <c r="C19" s="91">
        <v>0</v>
      </c>
      <c r="D19" s="91">
        <v>0</v>
      </c>
      <c r="E19" s="91" t="s">
        <v>0</v>
      </c>
      <c r="F19" s="91">
        <v>1</v>
      </c>
      <c r="G19" s="91" t="s">
        <v>1</v>
      </c>
      <c r="H19" s="91">
        <v>0</v>
      </c>
      <c r="J19" s="297" t="s">
        <v>301</v>
      </c>
      <c r="K19" s="298"/>
      <c r="L19" s="299"/>
      <c r="N19" s="173" t="s">
        <v>315</v>
      </c>
      <c r="O19" s="173" t="s">
        <v>299</v>
      </c>
      <c r="P19" s="173" t="s">
        <v>300</v>
      </c>
      <c r="R19" s="91" t="s">
        <v>304</v>
      </c>
      <c r="S19" s="91" t="s">
        <v>305</v>
      </c>
    </row>
    <row r="20" spans="1:19" x14ac:dyDescent="0.25">
      <c r="B20" s="171"/>
      <c r="C20" s="171"/>
      <c r="D20" s="171"/>
      <c r="E20" s="171"/>
      <c r="F20" s="171"/>
      <c r="G20" s="171"/>
      <c r="H20" s="171"/>
      <c r="J20" s="91"/>
      <c r="K20" s="91"/>
      <c r="L20" s="91"/>
      <c r="N20" s="91">
        <v>0</v>
      </c>
      <c r="O20" s="91" t="s">
        <v>117</v>
      </c>
      <c r="P20" s="91" t="s">
        <v>72</v>
      </c>
      <c r="R20" s="90"/>
      <c r="S20" s="90"/>
    </row>
    <row r="21" spans="1:19" x14ac:dyDescent="0.25">
      <c r="B21" s="171"/>
      <c r="C21" s="171"/>
      <c r="D21" s="171"/>
      <c r="E21" s="171"/>
      <c r="F21" s="171"/>
      <c r="G21" s="171"/>
      <c r="H21" s="171"/>
      <c r="J21" s="91"/>
      <c r="K21" s="91"/>
      <c r="L21" s="91"/>
      <c r="N21" s="91"/>
      <c r="O21" s="91"/>
      <c r="P21" s="91"/>
    </row>
    <row r="22" spans="1:19" x14ac:dyDescent="0.25">
      <c r="B22" s="171"/>
      <c r="C22" s="171"/>
      <c r="D22" s="171"/>
      <c r="E22" s="171"/>
      <c r="F22" s="171"/>
      <c r="G22" s="171"/>
      <c r="H22" s="171"/>
      <c r="J22" s="91"/>
      <c r="K22" s="91"/>
      <c r="L22" s="91"/>
      <c r="N22" s="91"/>
      <c r="O22" s="91"/>
      <c r="P22" s="91"/>
    </row>
    <row r="23" spans="1:19" x14ac:dyDescent="0.25">
      <c r="B23" s="171"/>
      <c r="C23" s="171"/>
      <c r="D23" s="171"/>
      <c r="E23" s="171"/>
      <c r="F23" s="171"/>
      <c r="G23" s="171"/>
      <c r="H23" s="171"/>
      <c r="J23" s="91"/>
      <c r="K23" s="91"/>
      <c r="L23" s="91"/>
      <c r="N23" s="91"/>
      <c r="O23" s="91"/>
      <c r="P23" s="91"/>
    </row>
    <row r="24" spans="1:19" x14ac:dyDescent="0.25">
      <c r="J24" s="91"/>
      <c r="K24" s="91"/>
      <c r="L24" s="91"/>
      <c r="N24" s="91"/>
      <c r="O24" s="91"/>
      <c r="P24" s="91"/>
    </row>
    <row r="25" spans="1:19" x14ac:dyDescent="0.25">
      <c r="J25" s="91"/>
      <c r="K25" s="91"/>
      <c r="L25" s="91"/>
      <c r="N25" s="91"/>
      <c r="O25" s="91"/>
      <c r="P25" s="91"/>
    </row>
    <row r="27" spans="1:19" x14ac:dyDescent="0.25">
      <c r="A27" s="70" t="s">
        <v>308</v>
      </c>
    </row>
    <row r="28" spans="1:19" x14ac:dyDescent="0.25">
      <c r="B28" s="70" t="s">
        <v>309</v>
      </c>
    </row>
    <row r="29" spans="1:19" x14ac:dyDescent="0.25">
      <c r="B29" s="70" t="s">
        <v>310</v>
      </c>
    </row>
    <row r="30" spans="1:19" x14ac:dyDescent="0.25">
      <c r="B30" s="70" t="s">
        <v>311</v>
      </c>
    </row>
    <row r="31" spans="1:19" x14ac:dyDescent="0.25">
      <c r="B31" s="70" t="s">
        <v>312</v>
      </c>
    </row>
    <row r="32" spans="1:19" x14ac:dyDescent="0.25">
      <c r="I32" s="70" t="s">
        <v>316</v>
      </c>
      <c r="L32" s="70" t="s">
        <v>327</v>
      </c>
    </row>
    <row r="33" spans="9:16" x14ac:dyDescent="0.25">
      <c r="I33" s="90" t="s">
        <v>319</v>
      </c>
      <c r="J33" s="90" t="s">
        <v>320</v>
      </c>
      <c r="K33" s="90" t="s">
        <v>321</v>
      </c>
      <c r="L33" s="179" t="s">
        <v>323</v>
      </c>
      <c r="M33" s="179" t="s">
        <v>324</v>
      </c>
      <c r="N33" s="180" t="s">
        <v>72</v>
      </c>
    </row>
    <row r="34" spans="9:16" x14ac:dyDescent="0.25">
      <c r="I34" s="175">
        <v>0</v>
      </c>
      <c r="J34" s="175" t="s">
        <v>117</v>
      </c>
      <c r="K34" s="175" t="s">
        <v>72</v>
      </c>
      <c r="L34" s="176" t="s">
        <v>322</v>
      </c>
      <c r="M34" s="300" t="s">
        <v>325</v>
      </c>
      <c r="N34" s="175" t="s">
        <v>317</v>
      </c>
    </row>
    <row r="35" spans="9:16" x14ac:dyDescent="0.25">
      <c r="I35" s="175">
        <v>0</v>
      </c>
      <c r="J35" s="175" t="s">
        <v>317</v>
      </c>
      <c r="K35" s="175" t="s">
        <v>72</v>
      </c>
      <c r="L35" s="176" t="s">
        <v>326</v>
      </c>
      <c r="M35" s="300"/>
      <c r="N35" s="175" t="s">
        <v>117</v>
      </c>
    </row>
    <row r="36" spans="9:16" x14ac:dyDescent="0.25">
      <c r="I36" s="177">
        <v>1</v>
      </c>
      <c r="J36" s="177" t="s">
        <v>117</v>
      </c>
      <c r="K36" s="177" t="s">
        <v>72</v>
      </c>
      <c r="N36" s="177" t="s">
        <v>335</v>
      </c>
    </row>
    <row r="37" spans="9:16" x14ac:dyDescent="0.25">
      <c r="I37" s="178">
        <v>2</v>
      </c>
      <c r="J37" s="178" t="s">
        <v>318</v>
      </c>
      <c r="K37" s="178" t="s">
        <v>72</v>
      </c>
      <c r="N37" s="175" t="s">
        <v>332</v>
      </c>
      <c r="P37" s="190" t="s">
        <v>346</v>
      </c>
    </row>
    <row r="38" spans="9:16" x14ac:dyDescent="0.25">
      <c r="I38" s="70" t="s">
        <v>339</v>
      </c>
      <c r="N38" s="178" t="s">
        <v>337</v>
      </c>
      <c r="P38" s="70" t="s">
        <v>347</v>
      </c>
    </row>
    <row r="39" spans="9:16" x14ac:dyDescent="0.25">
      <c r="N39" s="178" t="s">
        <v>338</v>
      </c>
      <c r="P39" s="70" t="s">
        <v>348</v>
      </c>
    </row>
    <row r="40" spans="9:16" x14ac:dyDescent="0.25">
      <c r="N40" s="177" t="s">
        <v>334</v>
      </c>
      <c r="P40" s="70" t="s">
        <v>349</v>
      </c>
    </row>
    <row r="41" spans="9:16" ht="15.75" thickBot="1" x14ac:dyDescent="0.3">
      <c r="N41" s="181" t="s">
        <v>333</v>
      </c>
      <c r="P41" s="70" t="s">
        <v>350</v>
      </c>
    </row>
    <row r="42" spans="9:16" x14ac:dyDescent="0.25">
      <c r="N42" s="182" t="s">
        <v>329</v>
      </c>
      <c r="O42" s="183" t="s">
        <v>341</v>
      </c>
    </row>
    <row r="43" spans="9:16" x14ac:dyDescent="0.25">
      <c r="N43" s="184" t="s">
        <v>328</v>
      </c>
      <c r="O43" s="189" t="s">
        <v>345</v>
      </c>
    </row>
    <row r="44" spans="9:16" x14ac:dyDescent="0.25">
      <c r="N44" s="184" t="s">
        <v>330</v>
      </c>
      <c r="O44" s="185" t="s">
        <v>342</v>
      </c>
    </row>
    <row r="45" spans="9:16" x14ac:dyDescent="0.25">
      <c r="N45" s="184" t="s">
        <v>331</v>
      </c>
      <c r="O45" s="185" t="s">
        <v>343</v>
      </c>
    </row>
    <row r="46" spans="9:16" x14ac:dyDescent="0.25">
      <c r="N46" s="186" t="s">
        <v>118</v>
      </c>
      <c r="O46" s="189" t="s">
        <v>344</v>
      </c>
    </row>
    <row r="47" spans="9:16" ht="15.75" thickBot="1" x14ac:dyDescent="0.3">
      <c r="N47" s="187" t="s">
        <v>336</v>
      </c>
      <c r="O47" s="188"/>
    </row>
    <row r="48" spans="9:16" x14ac:dyDescent="0.25">
      <c r="N48" s="70" t="s">
        <v>340</v>
      </c>
    </row>
  </sheetData>
  <mergeCells count="2">
    <mergeCell ref="J19:L19"/>
    <mergeCell ref="M34:M35"/>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A2" workbookViewId="0">
      <selection activeCell="T10" sqref="T9:T10"/>
    </sheetView>
  </sheetViews>
  <sheetFormatPr defaultRowHeight="15" x14ac:dyDescent="0.25"/>
  <cols>
    <col min="1" max="1" width="18.28515625" customWidth="1"/>
  </cols>
  <sheetData>
    <row r="1" spans="1:17" x14ac:dyDescent="0.25">
      <c r="A1" t="s">
        <v>287</v>
      </c>
    </row>
    <row r="2" spans="1:17" x14ac:dyDescent="0.25">
      <c r="A2" s="153" t="s">
        <v>273</v>
      </c>
      <c r="B2" t="s">
        <v>259</v>
      </c>
    </row>
    <row r="3" spans="1:17" x14ac:dyDescent="0.25">
      <c r="A3" s="160" t="s">
        <v>112</v>
      </c>
      <c r="B3" s="170">
        <v>0</v>
      </c>
      <c r="C3" s="161">
        <v>1</v>
      </c>
      <c r="D3" s="170">
        <v>2</v>
      </c>
      <c r="E3" s="161">
        <v>3</v>
      </c>
      <c r="F3" s="170">
        <v>4</v>
      </c>
      <c r="G3" s="161">
        <v>5</v>
      </c>
      <c r="H3" s="170">
        <v>6</v>
      </c>
      <c r="I3" s="161">
        <v>7</v>
      </c>
      <c r="J3" s="170">
        <v>8</v>
      </c>
      <c r="K3" s="161">
        <v>9</v>
      </c>
      <c r="L3" s="170">
        <v>10</v>
      </c>
      <c r="M3" s="161">
        <v>11</v>
      </c>
      <c r="N3" s="170">
        <v>12</v>
      </c>
      <c r="O3" s="161">
        <v>13</v>
      </c>
      <c r="P3" s="170">
        <v>14</v>
      </c>
      <c r="Q3" s="161">
        <v>15</v>
      </c>
    </row>
    <row r="4" spans="1:17" x14ac:dyDescent="0.25">
      <c r="A4" s="154" t="s">
        <v>254</v>
      </c>
      <c r="B4" s="26">
        <v>0</v>
      </c>
      <c r="C4" s="26">
        <v>0</v>
      </c>
      <c r="D4" s="26">
        <v>1</v>
      </c>
      <c r="E4" s="26">
        <v>1</v>
      </c>
      <c r="F4" s="26">
        <v>2</v>
      </c>
      <c r="G4" s="26">
        <v>2</v>
      </c>
      <c r="H4" s="26">
        <v>5</v>
      </c>
      <c r="I4" s="26">
        <v>5</v>
      </c>
      <c r="J4" s="26">
        <v>6</v>
      </c>
      <c r="K4" s="26">
        <v>6</v>
      </c>
      <c r="L4" s="26">
        <v>7</v>
      </c>
      <c r="M4" s="26">
        <v>10</v>
      </c>
      <c r="N4" s="26">
        <v>10</v>
      </c>
      <c r="O4" s="26">
        <v>13</v>
      </c>
      <c r="P4" s="26">
        <v>13</v>
      </c>
      <c r="Q4" s="26">
        <v>13</v>
      </c>
    </row>
    <row r="5" spans="1:17" x14ac:dyDescent="0.25">
      <c r="A5" s="154" t="s">
        <v>255</v>
      </c>
      <c r="B5" s="26">
        <v>1</v>
      </c>
      <c r="C5" s="26">
        <v>2</v>
      </c>
      <c r="D5" s="26">
        <v>3</v>
      </c>
      <c r="E5" s="26">
        <v>4</v>
      </c>
      <c r="F5" s="26">
        <v>3</v>
      </c>
      <c r="G5" s="26">
        <v>4</v>
      </c>
      <c r="H5" s="26">
        <v>6</v>
      </c>
      <c r="I5" s="26">
        <v>7</v>
      </c>
      <c r="J5" s="26">
        <v>7</v>
      </c>
      <c r="K5" s="26">
        <v>8</v>
      </c>
      <c r="L5" s="26">
        <v>9</v>
      </c>
      <c r="M5" s="26">
        <v>11</v>
      </c>
      <c r="N5" s="26">
        <v>12</v>
      </c>
      <c r="O5" s="26">
        <v>10</v>
      </c>
      <c r="P5" s="26">
        <v>11</v>
      </c>
      <c r="Q5" s="26">
        <v>12</v>
      </c>
    </row>
    <row r="6" spans="1:17" x14ac:dyDescent="0.25">
      <c r="A6" s="154" t="s">
        <v>256</v>
      </c>
      <c r="B6" s="26" t="s">
        <v>0</v>
      </c>
      <c r="C6" s="26" t="s">
        <v>0</v>
      </c>
      <c r="D6" s="26" t="s">
        <v>1</v>
      </c>
      <c r="E6" s="26" t="s">
        <v>1</v>
      </c>
      <c r="F6" s="26" t="s">
        <v>1</v>
      </c>
      <c r="G6" s="26" t="s">
        <v>1</v>
      </c>
      <c r="H6" s="26" t="s">
        <v>0</v>
      </c>
      <c r="I6" s="26" t="s">
        <v>0</v>
      </c>
      <c r="J6" s="26" t="s">
        <v>1</v>
      </c>
      <c r="K6" s="26" t="s">
        <v>1</v>
      </c>
      <c r="L6" s="26" t="s">
        <v>2</v>
      </c>
      <c r="M6" s="26" t="s">
        <v>1</v>
      </c>
      <c r="N6" s="26" t="s">
        <v>1</v>
      </c>
      <c r="O6" s="26" t="s">
        <v>0</v>
      </c>
      <c r="P6" s="26" t="s">
        <v>0</v>
      </c>
      <c r="Q6" s="26" t="s">
        <v>0</v>
      </c>
    </row>
    <row r="7" spans="1:17" x14ac:dyDescent="0.25">
      <c r="A7" s="154" t="s">
        <v>257</v>
      </c>
      <c r="B7" s="26" t="s">
        <v>1</v>
      </c>
      <c r="C7" s="26" t="s">
        <v>1</v>
      </c>
      <c r="D7" s="26" t="s">
        <v>4</v>
      </c>
      <c r="E7" s="26" t="s">
        <v>4</v>
      </c>
      <c r="F7" s="26" t="s">
        <v>4</v>
      </c>
      <c r="G7" s="26" t="s">
        <v>4</v>
      </c>
      <c r="H7" s="26" t="s">
        <v>1</v>
      </c>
      <c r="I7" s="26" t="s">
        <v>2</v>
      </c>
      <c r="J7" s="26" t="s">
        <v>2</v>
      </c>
      <c r="K7" s="26" t="s">
        <v>3</v>
      </c>
      <c r="L7" s="26" t="s">
        <v>4</v>
      </c>
      <c r="M7" s="26" t="s">
        <v>4</v>
      </c>
      <c r="N7" s="26" t="s">
        <v>4</v>
      </c>
      <c r="O7" s="26" t="s">
        <v>1</v>
      </c>
      <c r="P7" s="26" t="s">
        <v>4</v>
      </c>
      <c r="Q7" s="26" t="s">
        <v>4</v>
      </c>
    </row>
    <row r="8" spans="1:17" x14ac:dyDescent="0.25">
      <c r="A8" s="156" t="s">
        <v>125</v>
      </c>
      <c r="B8" s="149">
        <v>1</v>
      </c>
      <c r="C8" s="149">
        <v>1</v>
      </c>
      <c r="D8" s="149">
        <v>0</v>
      </c>
      <c r="E8" s="149">
        <v>0</v>
      </c>
      <c r="F8" s="149">
        <v>0</v>
      </c>
      <c r="G8" s="149">
        <v>0</v>
      </c>
      <c r="H8" s="149">
        <v>1</v>
      </c>
      <c r="I8" s="149">
        <v>0</v>
      </c>
      <c r="J8" s="149">
        <v>0</v>
      </c>
      <c r="K8" s="149">
        <v>0</v>
      </c>
      <c r="L8" s="149">
        <v>0</v>
      </c>
      <c r="M8" s="149">
        <v>0</v>
      </c>
      <c r="N8" s="149">
        <v>0</v>
      </c>
      <c r="O8" s="149">
        <v>1</v>
      </c>
      <c r="P8" s="149">
        <v>0</v>
      </c>
      <c r="Q8" s="149">
        <v>0</v>
      </c>
    </row>
    <row r="9" spans="1:17" x14ac:dyDescent="0.25">
      <c r="A9" s="156" t="s">
        <v>351</v>
      </c>
      <c r="B9" s="149">
        <v>0</v>
      </c>
      <c r="C9" s="149">
        <f>SUM(B8:B9)</f>
        <v>1</v>
      </c>
      <c r="D9" s="149">
        <f t="shared" ref="D9:Q9" si="0">SUM(C8:C9)</f>
        <v>2</v>
      </c>
      <c r="E9" s="149">
        <f t="shared" si="0"/>
        <v>2</v>
      </c>
      <c r="F9" s="149">
        <f t="shared" si="0"/>
        <v>2</v>
      </c>
      <c r="G9" s="149">
        <f t="shared" si="0"/>
        <v>2</v>
      </c>
      <c r="H9" s="149">
        <f t="shared" si="0"/>
        <v>2</v>
      </c>
      <c r="I9" s="149">
        <f t="shared" si="0"/>
        <v>3</v>
      </c>
      <c r="J9" s="149">
        <f t="shared" si="0"/>
        <v>3</v>
      </c>
      <c r="K9" s="149">
        <f t="shared" si="0"/>
        <v>3</v>
      </c>
      <c r="L9" s="149">
        <f t="shared" si="0"/>
        <v>3</v>
      </c>
      <c r="M9" s="149">
        <f t="shared" si="0"/>
        <v>3</v>
      </c>
      <c r="N9" s="149">
        <f t="shared" si="0"/>
        <v>3</v>
      </c>
      <c r="O9" s="149">
        <f t="shared" si="0"/>
        <v>3</v>
      </c>
      <c r="P9" s="149">
        <f t="shared" si="0"/>
        <v>4</v>
      </c>
      <c r="Q9" s="149">
        <f t="shared" si="0"/>
        <v>4</v>
      </c>
    </row>
    <row r="10" spans="1:17" x14ac:dyDescent="0.25">
      <c r="A10" s="156"/>
    </row>
    <row r="11" spans="1:17" x14ac:dyDescent="0.25">
      <c r="B11" s="301" t="s">
        <v>102</v>
      </c>
      <c r="C11" s="302"/>
      <c r="E11" s="301" t="s">
        <v>103</v>
      </c>
      <c r="F11" s="302"/>
    </row>
    <row r="12" spans="1:17" x14ac:dyDescent="0.25">
      <c r="A12" s="165" t="s">
        <v>112</v>
      </c>
      <c r="B12" s="191" t="s">
        <v>253</v>
      </c>
      <c r="C12" s="191" t="s">
        <v>352</v>
      </c>
      <c r="D12" s="165" t="s">
        <v>112</v>
      </c>
      <c r="E12" s="191" t="s">
        <v>253</v>
      </c>
      <c r="F12" s="191" t="s">
        <v>352</v>
      </c>
    </row>
    <row r="13" spans="1:17" x14ac:dyDescent="0.25">
      <c r="A13" s="163">
        <v>0</v>
      </c>
      <c r="B13" s="26">
        <v>-1</v>
      </c>
      <c r="C13" s="26">
        <v>0</v>
      </c>
      <c r="D13" s="163">
        <v>0</v>
      </c>
      <c r="E13" s="26">
        <v>0</v>
      </c>
      <c r="F13" s="26">
        <v>1</v>
      </c>
    </row>
    <row r="14" spans="1:17" x14ac:dyDescent="0.25">
      <c r="A14" s="163">
        <v>1</v>
      </c>
      <c r="B14" s="26">
        <v>-1</v>
      </c>
      <c r="C14" s="26">
        <v>0</v>
      </c>
      <c r="D14" s="163">
        <v>1</v>
      </c>
      <c r="E14" s="26">
        <v>1</v>
      </c>
      <c r="F14" s="26">
        <v>2</v>
      </c>
    </row>
    <row r="15" spans="1:17" x14ac:dyDescent="0.25">
      <c r="A15" s="163">
        <v>2</v>
      </c>
      <c r="B15" s="26">
        <v>-1</v>
      </c>
      <c r="C15" s="26">
        <v>5</v>
      </c>
      <c r="D15" s="163">
        <v>2</v>
      </c>
      <c r="E15" s="26">
        <v>2</v>
      </c>
      <c r="F15" s="26">
        <v>6</v>
      </c>
    </row>
    <row r="16" spans="1:17" x14ac:dyDescent="0.25">
      <c r="A16" s="163">
        <v>3</v>
      </c>
      <c r="B16" s="26">
        <v>-1</v>
      </c>
      <c r="C16" s="26">
        <v>13</v>
      </c>
      <c r="D16" s="163">
        <v>3</v>
      </c>
      <c r="E16" s="26">
        <v>3</v>
      </c>
      <c r="F16" s="26">
        <v>10</v>
      </c>
    </row>
  </sheetData>
  <mergeCells count="2">
    <mergeCell ref="B11:C11"/>
    <mergeCell ref="E11:F11"/>
  </mergeCells>
  <conditionalFormatting sqref="B3 D3 F3 H3 J3 L3 N3 P3">
    <cfRule type="cellIs" dxfId="13" priority="2" operator="equal">
      <formula>1</formula>
    </cfRule>
  </conditionalFormatting>
  <conditionalFormatting sqref="B8:Q8">
    <cfRule type="cellIs" dxfId="12" priority="1" operator="equal">
      <formula>1</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
  <sheetViews>
    <sheetView topLeftCell="A2" zoomScale="80" zoomScaleNormal="80" workbookViewId="0">
      <selection activeCell="F23" sqref="F23"/>
    </sheetView>
  </sheetViews>
  <sheetFormatPr defaultRowHeight="15" x14ac:dyDescent="0.25"/>
  <cols>
    <col min="1" max="1" width="28.42578125" customWidth="1"/>
    <col min="2" max="2" width="23.42578125" customWidth="1"/>
    <col min="3" max="3" width="26.7109375" bestFit="1" customWidth="1"/>
    <col min="4" max="6" width="23.42578125" customWidth="1"/>
    <col min="7" max="19" width="8.140625" customWidth="1"/>
  </cols>
  <sheetData>
    <row r="2" spans="1:19" x14ac:dyDescent="0.25">
      <c r="G2" t="s">
        <v>353</v>
      </c>
    </row>
    <row r="3" spans="1:19" x14ac:dyDescent="0.25">
      <c r="G3" t="s">
        <v>354</v>
      </c>
    </row>
    <row r="4" spans="1:19" x14ac:dyDescent="0.25">
      <c r="G4" t="s">
        <v>355</v>
      </c>
    </row>
    <row r="15" spans="1:19" s="148" customFormat="1" x14ac:dyDescent="0.25">
      <c r="A15" s="196" t="s">
        <v>112</v>
      </c>
      <c r="B15" s="197">
        <v>0</v>
      </c>
      <c r="C15" s="197">
        <v>1</v>
      </c>
      <c r="D15" s="197">
        <v>2</v>
      </c>
      <c r="E15" s="197">
        <v>3</v>
      </c>
      <c r="F15" s="192"/>
      <c r="G15" s="192"/>
      <c r="H15" s="192"/>
      <c r="I15" s="192">
        <v>8</v>
      </c>
      <c r="J15" s="192">
        <v>9</v>
      </c>
      <c r="K15" s="192">
        <v>10</v>
      </c>
      <c r="L15" s="192">
        <v>11</v>
      </c>
      <c r="M15" s="192">
        <v>12</v>
      </c>
      <c r="N15" s="192">
        <v>13</v>
      </c>
      <c r="O15" s="192">
        <v>14</v>
      </c>
      <c r="P15" s="192">
        <v>15</v>
      </c>
      <c r="Q15" s="192">
        <v>16</v>
      </c>
      <c r="R15" s="192">
        <v>17</v>
      </c>
      <c r="S15" s="192">
        <v>18</v>
      </c>
    </row>
    <row r="16" spans="1:19" s="148" customFormat="1" x14ac:dyDescent="0.25">
      <c r="A16" s="26" t="s">
        <v>369</v>
      </c>
      <c r="B16" s="198" t="str">
        <f>"device_arr_Q"&amp;"["&amp;B15&amp;"]"</f>
        <v>device_arr_Q[0]</v>
      </c>
      <c r="C16" s="198" t="str">
        <f t="shared" ref="C16:E16" si="0">"device_arr_Q"&amp;"["&amp;C15&amp;"]"</f>
        <v>device_arr_Q[1]</v>
      </c>
      <c r="D16" s="198" t="str">
        <f t="shared" si="0"/>
        <v>device_arr_Q[2]</v>
      </c>
      <c r="E16" s="198" t="str">
        <f t="shared" si="0"/>
        <v>device_arr_Q[3]</v>
      </c>
      <c r="F16" s="194"/>
      <c r="G16" s="194"/>
      <c r="H16" s="194"/>
      <c r="I16" s="37"/>
      <c r="J16" s="26"/>
      <c r="K16" s="26"/>
      <c r="L16" s="26"/>
      <c r="M16" s="26"/>
      <c r="N16" s="26"/>
      <c r="O16" s="26"/>
      <c r="P16" s="26"/>
      <c r="Q16" s="26"/>
      <c r="R16" s="26"/>
      <c r="S16" s="26"/>
    </row>
    <row r="17" spans="1:5" s="148" customFormat="1" ht="90" x14ac:dyDescent="0.25">
      <c r="A17" s="193" t="s">
        <v>370</v>
      </c>
      <c r="B17" s="199" t="s">
        <v>371</v>
      </c>
      <c r="C17" s="199" t="s">
        <v>372</v>
      </c>
      <c r="D17" s="199" t="s">
        <v>373</v>
      </c>
      <c r="E17" s="199" t="s">
        <v>374</v>
      </c>
    </row>
    <row r="18" spans="1:5" s="148" customFormat="1" x14ac:dyDescent="0.25">
      <c r="B18" s="26" t="s">
        <v>356</v>
      </c>
      <c r="C18" s="26" t="s">
        <v>359</v>
      </c>
      <c r="D18" s="26" t="s">
        <v>363</v>
      </c>
      <c r="E18" s="26" t="s">
        <v>363</v>
      </c>
    </row>
    <row r="19" spans="1:5" x14ac:dyDescent="0.25">
      <c r="B19" s="195" t="s">
        <v>356</v>
      </c>
      <c r="C19" s="195" t="s">
        <v>360</v>
      </c>
      <c r="D19" s="195" t="s">
        <v>365</v>
      </c>
      <c r="E19" s="195" t="s">
        <v>365</v>
      </c>
    </row>
    <row r="20" spans="1:5" x14ac:dyDescent="0.25">
      <c r="B20" s="195" t="s">
        <v>357</v>
      </c>
      <c r="C20" s="195" t="s">
        <v>361</v>
      </c>
      <c r="D20" s="195" t="s">
        <v>364</v>
      </c>
      <c r="E20" s="195" t="s">
        <v>368</v>
      </c>
    </row>
    <row r="21" spans="1:5" x14ac:dyDescent="0.25">
      <c r="B21" s="195" t="s">
        <v>358</v>
      </c>
      <c r="C21" s="195" t="s">
        <v>362</v>
      </c>
      <c r="D21" s="195" t="s">
        <v>367</v>
      </c>
    </row>
    <row r="22" spans="1:5" x14ac:dyDescent="0.25">
      <c r="D22" s="195" t="s">
        <v>366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S187"/>
  <sheetViews>
    <sheetView topLeftCell="A45" workbookViewId="0">
      <selection activeCell="B53" sqref="B53:M53"/>
    </sheetView>
  </sheetViews>
  <sheetFormatPr defaultRowHeight="15" x14ac:dyDescent="0.25"/>
  <cols>
    <col min="1" max="1" width="14.85546875" customWidth="1"/>
    <col min="7" max="7" width="9.140625" customWidth="1"/>
    <col min="14" max="14" width="20" customWidth="1"/>
  </cols>
  <sheetData>
    <row r="3" spans="1:19" x14ac:dyDescent="0.25">
      <c r="A3" t="s">
        <v>462</v>
      </c>
      <c r="B3">
        <v>0</v>
      </c>
      <c r="C3">
        <v>1</v>
      </c>
      <c r="D3">
        <v>2</v>
      </c>
      <c r="E3">
        <v>3</v>
      </c>
      <c r="F3">
        <v>4</v>
      </c>
      <c r="G3">
        <v>5</v>
      </c>
      <c r="H3">
        <v>6</v>
      </c>
      <c r="I3">
        <v>7</v>
      </c>
      <c r="J3">
        <v>8</v>
      </c>
      <c r="K3">
        <v>9</v>
      </c>
      <c r="L3">
        <v>10</v>
      </c>
      <c r="M3">
        <v>11</v>
      </c>
      <c r="N3">
        <v>12</v>
      </c>
      <c r="O3">
        <v>13</v>
      </c>
      <c r="P3">
        <v>14</v>
      </c>
      <c r="Q3">
        <v>15</v>
      </c>
      <c r="R3">
        <v>16</v>
      </c>
      <c r="S3">
        <v>17</v>
      </c>
    </row>
    <row r="19" spans="1:19" x14ac:dyDescent="0.25">
      <c r="A19" t="s">
        <v>405</v>
      </c>
      <c r="B19">
        <v>2</v>
      </c>
    </row>
    <row r="20" spans="1:19" x14ac:dyDescent="0.25">
      <c r="A20" s="204" t="s">
        <v>112</v>
      </c>
      <c r="B20" s="204">
        <v>0</v>
      </c>
      <c r="C20" s="204">
        <v>1</v>
      </c>
    </row>
    <row r="21" spans="1:19" x14ac:dyDescent="0.25">
      <c r="A21" s="205" t="s">
        <v>375</v>
      </c>
      <c r="B21" s="205" t="s">
        <v>102</v>
      </c>
      <c r="C21" s="205" t="s">
        <v>103</v>
      </c>
    </row>
    <row r="22" spans="1:19" x14ac:dyDescent="0.25">
      <c r="A22" t="s">
        <v>376</v>
      </c>
      <c r="B22">
        <v>1</v>
      </c>
    </row>
    <row r="23" spans="1:19" x14ac:dyDescent="0.25">
      <c r="A23" s="1" t="s">
        <v>377</v>
      </c>
      <c r="B23" s="1">
        <v>0</v>
      </c>
      <c r="C23" s="1">
        <v>1</v>
      </c>
    </row>
    <row r="24" spans="1:19" x14ac:dyDescent="0.25">
      <c r="A24" s="137" t="s">
        <v>378</v>
      </c>
      <c r="B24">
        <v>3</v>
      </c>
    </row>
    <row r="25" spans="1:19" ht="15.75" thickBot="1" x14ac:dyDescent="0.3">
      <c r="B25" s="208">
        <v>0</v>
      </c>
      <c r="C25" s="208">
        <v>1</v>
      </c>
      <c r="D25" s="208">
        <v>2</v>
      </c>
      <c r="E25" s="208">
        <v>3</v>
      </c>
      <c r="F25" s="208">
        <v>4</v>
      </c>
      <c r="G25" s="208">
        <v>5</v>
      </c>
      <c r="H25" s="208">
        <v>6</v>
      </c>
      <c r="I25" s="208">
        <v>7</v>
      </c>
      <c r="J25" s="208">
        <v>8</v>
      </c>
      <c r="K25" s="208">
        <v>9</v>
      </c>
      <c r="L25" s="208">
        <v>10</v>
      </c>
      <c r="M25" s="208">
        <v>11</v>
      </c>
    </row>
    <row r="26" spans="1:19" x14ac:dyDescent="0.25">
      <c r="A26" s="207" t="s">
        <v>379</v>
      </c>
      <c r="B26" s="203">
        <v>0</v>
      </c>
      <c r="C26" s="218">
        <v>1</v>
      </c>
      <c r="D26" s="202">
        <v>0</v>
      </c>
      <c r="E26" s="228">
        <v>1</v>
      </c>
      <c r="F26" s="201">
        <v>0</v>
      </c>
      <c r="G26" s="202">
        <v>0</v>
      </c>
      <c r="H26" s="203">
        <v>0</v>
      </c>
      <c r="I26" s="218">
        <v>1</v>
      </c>
      <c r="J26" s="202">
        <v>0</v>
      </c>
      <c r="K26" s="200">
        <v>0</v>
      </c>
      <c r="L26" s="218">
        <v>1</v>
      </c>
      <c r="M26" s="219">
        <v>1</v>
      </c>
      <c r="N26" s="159" t="s">
        <v>492</v>
      </c>
      <c r="O26">
        <v>3</v>
      </c>
    </row>
    <row r="27" spans="1:19" x14ac:dyDescent="0.25">
      <c r="A27" s="137" t="s">
        <v>380</v>
      </c>
      <c r="B27" s="322">
        <v>0</v>
      </c>
      <c r="C27" s="323"/>
      <c r="D27" s="324"/>
      <c r="E27" s="322">
        <v>0</v>
      </c>
      <c r="F27" s="323"/>
      <c r="G27" s="324"/>
      <c r="H27" s="322">
        <v>5</v>
      </c>
      <c r="I27" s="323"/>
      <c r="J27" s="324"/>
      <c r="K27" s="317">
        <v>13</v>
      </c>
      <c r="L27" s="323"/>
      <c r="M27" s="324"/>
      <c r="N27" s="159" t="s">
        <v>491</v>
      </c>
      <c r="O27" s="1">
        <v>0</v>
      </c>
      <c r="P27" s="1">
        <v>1</v>
      </c>
      <c r="Q27" s="1">
        <v>2</v>
      </c>
      <c r="R27" s="1">
        <v>3</v>
      </c>
      <c r="S27" s="1">
        <v>4</v>
      </c>
    </row>
    <row r="28" spans="1:19" x14ac:dyDescent="0.25">
      <c r="A28" s="137" t="s">
        <v>381</v>
      </c>
      <c r="B28" s="325" t="s">
        <v>71</v>
      </c>
      <c r="C28" s="309"/>
      <c r="D28" s="326"/>
      <c r="E28" s="327" t="s">
        <v>73</v>
      </c>
      <c r="F28" s="328"/>
      <c r="G28" s="329"/>
      <c r="H28" s="327" t="s">
        <v>79</v>
      </c>
      <c r="I28" s="328"/>
      <c r="J28" s="329"/>
      <c r="K28" s="330" t="s">
        <v>90</v>
      </c>
      <c r="L28" s="328"/>
      <c r="M28" s="329"/>
      <c r="N28" s="159" t="s">
        <v>493</v>
      </c>
      <c r="O28" s="1">
        <f>O27*$O$26</f>
        <v>0</v>
      </c>
      <c r="P28" s="1">
        <f t="shared" ref="P28:R28" si="0">P27*$O$26</f>
        <v>3</v>
      </c>
      <c r="Q28" s="1">
        <f t="shared" si="0"/>
        <v>6</v>
      </c>
      <c r="R28" s="1">
        <f t="shared" si="0"/>
        <v>9</v>
      </c>
      <c r="S28" s="1"/>
    </row>
    <row r="29" spans="1:19" ht="15.75" thickBot="1" x14ac:dyDescent="0.3">
      <c r="A29" s="137" t="s">
        <v>383</v>
      </c>
      <c r="B29" s="221">
        <v>1</v>
      </c>
      <c r="C29" s="210">
        <v>2</v>
      </c>
      <c r="D29" s="222" t="s">
        <v>382</v>
      </c>
      <c r="E29" s="229">
        <v>1</v>
      </c>
      <c r="F29" s="223">
        <v>2</v>
      </c>
      <c r="G29" s="59" t="s">
        <v>382</v>
      </c>
      <c r="H29" s="31">
        <v>6</v>
      </c>
      <c r="I29" s="210">
        <v>7</v>
      </c>
      <c r="J29" s="59" t="s">
        <v>382</v>
      </c>
      <c r="K29" s="216">
        <v>10</v>
      </c>
      <c r="L29" s="210">
        <v>11</v>
      </c>
      <c r="M29" s="211">
        <v>12</v>
      </c>
      <c r="N29" s="159" t="s">
        <v>494</v>
      </c>
      <c r="O29" s="1">
        <f>P27*$O$26-1</f>
        <v>2</v>
      </c>
      <c r="P29" s="1">
        <f t="shared" ref="P29" si="1">Q27*$O$26-1</f>
        <v>5</v>
      </c>
      <c r="Q29" s="1">
        <f>R27*$O$26-1</f>
        <v>8</v>
      </c>
      <c r="R29" s="1">
        <f>S27*$O$26-1</f>
        <v>11</v>
      </c>
      <c r="S29" s="1"/>
    </row>
    <row r="30" spans="1:19" x14ac:dyDescent="0.25">
      <c r="A30" s="137" t="s">
        <v>384</v>
      </c>
      <c r="B30" s="162">
        <v>0</v>
      </c>
      <c r="C30" s="227">
        <f>B30+B26</f>
        <v>0</v>
      </c>
      <c r="D30" s="162">
        <f t="shared" ref="D30:M30" si="2">C30+C26</f>
        <v>1</v>
      </c>
      <c r="E30" s="227">
        <f t="shared" si="2"/>
        <v>1</v>
      </c>
      <c r="F30" s="162">
        <f t="shared" si="2"/>
        <v>2</v>
      </c>
      <c r="G30" s="162">
        <f t="shared" si="2"/>
        <v>2</v>
      </c>
      <c r="H30" s="162">
        <f t="shared" si="2"/>
        <v>2</v>
      </c>
      <c r="I30" s="227">
        <f t="shared" si="2"/>
        <v>2</v>
      </c>
      <c r="J30" s="162">
        <f t="shared" si="2"/>
        <v>3</v>
      </c>
      <c r="K30" s="162">
        <f t="shared" si="2"/>
        <v>3</v>
      </c>
      <c r="L30" s="227">
        <f t="shared" si="2"/>
        <v>3</v>
      </c>
      <c r="M30" s="227">
        <f t="shared" si="2"/>
        <v>4</v>
      </c>
    </row>
    <row r="31" spans="1:19" x14ac:dyDescent="0.25">
      <c r="A31" s="137" t="s">
        <v>385</v>
      </c>
      <c r="C31" s="1" t="s">
        <v>386</v>
      </c>
      <c r="E31" s="1" t="s">
        <v>386</v>
      </c>
      <c r="I31" s="1" t="s">
        <v>387</v>
      </c>
      <c r="L31" s="1" t="s">
        <v>388</v>
      </c>
      <c r="M31" s="1" t="s">
        <v>388</v>
      </c>
    </row>
    <row r="32" spans="1:19" x14ac:dyDescent="0.25">
      <c r="B32" s="220">
        <v>0</v>
      </c>
      <c r="C32" s="220">
        <v>1</v>
      </c>
      <c r="D32" s="220">
        <v>2</v>
      </c>
      <c r="E32" s="220">
        <v>3</v>
      </c>
      <c r="F32" s="220">
        <v>4</v>
      </c>
    </row>
    <row r="33" spans="1:13" x14ac:dyDescent="0.25">
      <c r="A33" s="207" t="str">
        <f>"EXT["&amp;B20&amp;"]"</f>
        <v>EXT[0]</v>
      </c>
      <c r="B33" s="205" t="str">
        <f>C31</f>
        <v>(0,2,0,0,1)</v>
      </c>
      <c r="C33" s="205" t="str">
        <f>E31</f>
        <v>(0,2,0,0,1)</v>
      </c>
      <c r="D33" s="205" t="str">
        <f>I31</f>
        <v>(0,2,0,0,2)</v>
      </c>
      <c r="E33" s="205" t="str">
        <f>L31</f>
        <v>(0,2,0,0,4)</v>
      </c>
      <c r="F33" s="205" t="str">
        <f>M31</f>
        <v>(0,2,0,0,4)</v>
      </c>
      <c r="G33" t="s">
        <v>385</v>
      </c>
    </row>
    <row r="34" spans="1:13" x14ac:dyDescent="0.25">
      <c r="B34" s="205">
        <f>B27</f>
        <v>0</v>
      </c>
      <c r="C34" s="205">
        <f>E27</f>
        <v>0</v>
      </c>
      <c r="D34" s="205">
        <f>H27</f>
        <v>5</v>
      </c>
      <c r="E34" s="205">
        <f>K27</f>
        <v>13</v>
      </c>
      <c r="F34" s="205">
        <f>K27</f>
        <v>13</v>
      </c>
      <c r="G34" t="s">
        <v>389</v>
      </c>
    </row>
    <row r="35" spans="1:13" x14ac:dyDescent="0.25">
      <c r="B35" s="205">
        <f>C29</f>
        <v>2</v>
      </c>
      <c r="C35" s="205">
        <f>E29</f>
        <v>1</v>
      </c>
      <c r="D35" s="205">
        <f>I29</f>
        <v>7</v>
      </c>
      <c r="E35" s="205">
        <f>L29</f>
        <v>11</v>
      </c>
      <c r="F35" s="205">
        <f>M29</f>
        <v>12</v>
      </c>
      <c r="G35" t="s">
        <v>390</v>
      </c>
    </row>
    <row r="36" spans="1:13" x14ac:dyDescent="0.25">
      <c r="B36" s="205" t="str">
        <f>"Q"&amp;$B$22&amp;"[0]"</f>
        <v>Q1[0]</v>
      </c>
      <c r="C36" s="205" t="s">
        <v>393</v>
      </c>
      <c r="D36" s="205" t="s">
        <v>395</v>
      </c>
      <c r="E36" s="205" t="s">
        <v>394</v>
      </c>
      <c r="F36" s="205" t="s">
        <v>394</v>
      </c>
      <c r="G36" t="s">
        <v>391</v>
      </c>
    </row>
    <row r="37" spans="1:13" x14ac:dyDescent="0.25">
      <c r="A37" t="s">
        <v>400</v>
      </c>
      <c r="B37" s="206">
        <v>0</v>
      </c>
      <c r="C37" s="206">
        <v>1</v>
      </c>
      <c r="D37" s="206">
        <v>1</v>
      </c>
      <c r="E37" s="206">
        <v>0</v>
      </c>
      <c r="F37" s="206">
        <v>0</v>
      </c>
    </row>
    <row r="38" spans="1:13" x14ac:dyDescent="0.25">
      <c r="A38" t="s">
        <v>281</v>
      </c>
      <c r="B38" s="233">
        <v>0</v>
      </c>
      <c r="C38" s="233">
        <f>B38+B37</f>
        <v>0</v>
      </c>
      <c r="D38" s="233">
        <f t="shared" ref="D38:F38" si="3">C38+C37</f>
        <v>1</v>
      </c>
      <c r="E38" s="233">
        <f t="shared" si="3"/>
        <v>2</v>
      </c>
      <c r="F38" s="233">
        <f t="shared" si="3"/>
        <v>2</v>
      </c>
    </row>
    <row r="39" spans="1:13" x14ac:dyDescent="0.25">
      <c r="A39" t="s">
        <v>401</v>
      </c>
      <c r="B39" s="233" t="s">
        <v>125</v>
      </c>
      <c r="C39" s="233" t="s">
        <v>125</v>
      </c>
      <c r="D39" s="233" t="s">
        <v>126</v>
      </c>
      <c r="E39" s="233" t="s">
        <v>127</v>
      </c>
      <c r="F39" s="233" t="s">
        <v>127</v>
      </c>
    </row>
    <row r="40" spans="1:13" x14ac:dyDescent="0.25">
      <c r="B40" s="235">
        <v>0</v>
      </c>
      <c r="C40" s="235">
        <v>1</v>
      </c>
      <c r="D40" s="235">
        <v>2</v>
      </c>
      <c r="E40" s="233"/>
      <c r="F40" s="233"/>
    </row>
    <row r="41" spans="1:13" ht="15.75" thickBot="1" x14ac:dyDescent="0.3">
      <c r="A41" t="s">
        <v>402</v>
      </c>
      <c r="B41" s="237" t="s">
        <v>125</v>
      </c>
      <c r="C41" s="237" t="s">
        <v>126</v>
      </c>
      <c r="D41" s="237" t="s">
        <v>127</v>
      </c>
      <c r="E41" s="233"/>
      <c r="F41" s="233"/>
    </row>
    <row r="42" spans="1:13" x14ac:dyDescent="0.25">
      <c r="A42" t="s">
        <v>403</v>
      </c>
      <c r="B42" s="295" t="s">
        <v>125</v>
      </c>
      <c r="C42" s="290"/>
      <c r="D42" s="321"/>
      <c r="E42" s="295" t="s">
        <v>126</v>
      </c>
      <c r="F42" s="290"/>
      <c r="G42" s="291"/>
      <c r="H42" s="289" t="s">
        <v>127</v>
      </c>
      <c r="I42" s="290"/>
      <c r="J42" s="291"/>
    </row>
    <row r="43" spans="1:13" x14ac:dyDescent="0.25">
      <c r="A43" t="s">
        <v>8</v>
      </c>
      <c r="B43" s="217">
        <v>1</v>
      </c>
      <c r="C43" s="206">
        <v>0</v>
      </c>
      <c r="D43" s="215">
        <v>0</v>
      </c>
      <c r="E43" s="217">
        <v>0</v>
      </c>
      <c r="F43" s="206">
        <v>1</v>
      </c>
      <c r="G43" s="209">
        <v>0</v>
      </c>
      <c r="H43" s="212">
        <v>0</v>
      </c>
      <c r="I43" s="206">
        <v>0</v>
      </c>
      <c r="J43" s="209">
        <v>1</v>
      </c>
    </row>
    <row r="44" spans="1:13" x14ac:dyDescent="0.25">
      <c r="B44" s="240">
        <v>0</v>
      </c>
      <c r="C44" s="204">
        <v>1</v>
      </c>
      <c r="D44" s="242">
        <v>2</v>
      </c>
      <c r="E44" s="240">
        <v>0</v>
      </c>
      <c r="F44" s="204">
        <v>1</v>
      </c>
      <c r="G44" s="241">
        <v>2</v>
      </c>
      <c r="H44" s="243">
        <v>0</v>
      </c>
      <c r="I44" s="204">
        <v>1</v>
      </c>
      <c r="J44" s="241">
        <v>2</v>
      </c>
    </row>
    <row r="45" spans="1:13" ht="15.75" thickBot="1" x14ac:dyDescent="0.3">
      <c r="A45" t="s">
        <v>404</v>
      </c>
      <c r="B45" s="305">
        <f>SUM(B43:D43)</f>
        <v>1</v>
      </c>
      <c r="C45" s="318"/>
      <c r="D45" s="319"/>
      <c r="E45" s="305">
        <f t="shared" ref="E45" si="4">SUM(E43:G43)</f>
        <v>1</v>
      </c>
      <c r="F45" s="318"/>
      <c r="G45" s="306"/>
      <c r="H45" s="320">
        <f t="shared" ref="H45" si="5">SUM(H43:J43)</f>
        <v>1</v>
      </c>
      <c r="I45" s="318"/>
      <c r="J45" s="306"/>
    </row>
    <row r="47" spans="1:13" ht="15.75" thickBot="1" x14ac:dyDescent="0.3">
      <c r="B47" s="208">
        <v>0</v>
      </c>
      <c r="C47" s="208">
        <v>1</v>
      </c>
      <c r="D47" s="208">
        <v>2</v>
      </c>
      <c r="E47" s="208">
        <v>3</v>
      </c>
      <c r="F47" s="208">
        <v>4</v>
      </c>
      <c r="G47" s="208">
        <v>5</v>
      </c>
      <c r="H47" s="208">
        <v>6</v>
      </c>
      <c r="I47" s="208">
        <v>7</v>
      </c>
      <c r="J47" s="208">
        <v>8</v>
      </c>
      <c r="K47" s="208">
        <v>9</v>
      </c>
      <c r="L47" s="208">
        <v>10</v>
      </c>
      <c r="M47" s="208">
        <v>11</v>
      </c>
    </row>
    <row r="48" spans="1:13" x14ac:dyDescent="0.25">
      <c r="A48" s="207" t="s">
        <v>379</v>
      </c>
      <c r="B48" s="203">
        <v>0</v>
      </c>
      <c r="C48" s="224">
        <v>1</v>
      </c>
      <c r="D48" s="202">
        <v>1</v>
      </c>
      <c r="E48" s="225">
        <v>0</v>
      </c>
      <c r="F48" s="201">
        <v>1</v>
      </c>
      <c r="G48" s="214">
        <v>1</v>
      </c>
      <c r="H48" s="203">
        <v>0</v>
      </c>
      <c r="I48" s="224">
        <v>1</v>
      </c>
      <c r="J48" s="202">
        <v>1</v>
      </c>
      <c r="K48" s="200">
        <v>1</v>
      </c>
      <c r="L48" s="224">
        <v>1</v>
      </c>
      <c r="M48" s="226">
        <v>0</v>
      </c>
    </row>
    <row r="49" spans="1:13" x14ac:dyDescent="0.25">
      <c r="A49" s="137" t="s">
        <v>396</v>
      </c>
      <c r="B49" s="322">
        <v>1</v>
      </c>
      <c r="C49" s="323"/>
      <c r="D49" s="324"/>
      <c r="E49" s="317">
        <v>2</v>
      </c>
      <c r="F49" s="323"/>
      <c r="G49" s="316"/>
      <c r="H49" s="322">
        <v>6</v>
      </c>
      <c r="I49" s="323"/>
      <c r="J49" s="324"/>
      <c r="K49" s="317">
        <v>10</v>
      </c>
      <c r="L49" s="323"/>
      <c r="M49" s="324"/>
    </row>
    <row r="50" spans="1:13" x14ac:dyDescent="0.25">
      <c r="A50" s="137" t="s">
        <v>381</v>
      </c>
      <c r="B50" s="325" t="s">
        <v>71</v>
      </c>
      <c r="C50" s="309"/>
      <c r="D50" s="326"/>
      <c r="E50" s="330" t="s">
        <v>73</v>
      </c>
      <c r="F50" s="328"/>
      <c r="G50" s="331"/>
      <c r="H50" s="327" t="s">
        <v>79</v>
      </c>
      <c r="I50" s="328"/>
      <c r="J50" s="329"/>
      <c r="K50" s="330" t="s">
        <v>90</v>
      </c>
      <c r="L50" s="328"/>
      <c r="M50" s="329"/>
    </row>
    <row r="51" spans="1:13" ht="15.75" thickBot="1" x14ac:dyDescent="0.3">
      <c r="A51" s="137" t="s">
        <v>435</v>
      </c>
      <c r="B51" s="230">
        <v>0</v>
      </c>
      <c r="C51" s="210">
        <v>3</v>
      </c>
      <c r="D51" s="234">
        <v>4</v>
      </c>
      <c r="E51" s="230">
        <v>0</v>
      </c>
      <c r="F51" s="210">
        <v>3</v>
      </c>
      <c r="G51" s="234">
        <v>4</v>
      </c>
      <c r="H51" s="231">
        <v>5</v>
      </c>
      <c r="I51" s="210">
        <v>7</v>
      </c>
      <c r="J51" s="211">
        <v>8</v>
      </c>
      <c r="K51" s="213">
        <v>11</v>
      </c>
      <c r="L51" s="210">
        <v>12</v>
      </c>
      <c r="M51" s="232">
        <v>13</v>
      </c>
    </row>
    <row r="52" spans="1:13" x14ac:dyDescent="0.25">
      <c r="A52" s="137" t="s">
        <v>384</v>
      </c>
      <c r="B52" s="233">
        <v>0</v>
      </c>
      <c r="C52" s="233">
        <f>B52+B48</f>
        <v>0</v>
      </c>
      <c r="D52" s="233">
        <f t="shared" ref="D52:M52" si="6">C52+C48</f>
        <v>1</v>
      </c>
      <c r="E52" s="233">
        <f t="shared" si="6"/>
        <v>2</v>
      </c>
      <c r="F52" s="233">
        <f t="shared" si="6"/>
        <v>2</v>
      </c>
      <c r="G52" s="233">
        <f t="shared" si="6"/>
        <v>3</v>
      </c>
      <c r="H52" s="233">
        <f t="shared" si="6"/>
        <v>4</v>
      </c>
      <c r="I52" s="233">
        <f t="shared" si="6"/>
        <v>4</v>
      </c>
      <c r="J52" s="233">
        <f t="shared" si="6"/>
        <v>5</v>
      </c>
      <c r="K52" s="233">
        <f t="shared" si="6"/>
        <v>6</v>
      </c>
      <c r="L52" s="233">
        <f t="shared" si="6"/>
        <v>7</v>
      </c>
      <c r="M52" s="233">
        <f t="shared" si="6"/>
        <v>8</v>
      </c>
    </row>
    <row r="53" spans="1:13" x14ac:dyDescent="0.25">
      <c r="A53" s="137" t="s">
        <v>385</v>
      </c>
      <c r="B53" s="111"/>
      <c r="C53" s="111" t="s">
        <v>397</v>
      </c>
      <c r="D53" s="111" t="s">
        <v>397</v>
      </c>
      <c r="E53" s="111"/>
      <c r="F53" s="137" t="s">
        <v>397</v>
      </c>
      <c r="G53" s="137" t="s">
        <v>397</v>
      </c>
      <c r="H53" s="111"/>
      <c r="I53" s="137" t="s">
        <v>398</v>
      </c>
      <c r="J53" s="137" t="s">
        <v>399</v>
      </c>
      <c r="K53" s="137" t="s">
        <v>397</v>
      </c>
      <c r="L53" s="137" t="s">
        <v>397</v>
      </c>
      <c r="M53" s="111"/>
    </row>
    <row r="54" spans="1:13" x14ac:dyDescent="0.25">
      <c r="B54" s="220">
        <v>0</v>
      </c>
      <c r="C54" s="220">
        <v>1</v>
      </c>
      <c r="D54" s="220">
        <v>2</v>
      </c>
      <c r="E54" s="220">
        <v>3</v>
      </c>
      <c r="F54" s="220">
        <v>4</v>
      </c>
      <c r="G54" s="220">
        <v>5</v>
      </c>
      <c r="H54" s="220">
        <v>6</v>
      </c>
      <c r="I54" s="220">
        <v>7</v>
      </c>
    </row>
    <row r="55" spans="1:13" x14ac:dyDescent="0.25">
      <c r="A55" s="207" t="str">
        <f>"EXT["&amp;C23&amp;"]"</f>
        <v>EXT[1]</v>
      </c>
      <c r="B55" s="205" t="str">
        <f>C53</f>
        <v>(1,2,1,0,4)</v>
      </c>
      <c r="C55" s="205" t="str">
        <f>D53</f>
        <v>(1,2,1,0,4)</v>
      </c>
      <c r="D55" s="205" t="str">
        <f>F53</f>
        <v>(1,2,1,0,4)</v>
      </c>
      <c r="E55" s="205" t="str">
        <f>G53</f>
        <v>(1,2,1,0,4)</v>
      </c>
      <c r="F55" s="205" t="str">
        <f>I53</f>
        <v>(1,2,1,0,2)</v>
      </c>
      <c r="G55" s="205" t="str">
        <f t="shared" ref="G55:I55" si="7">J53</f>
        <v>(1,2,1,0,3)</v>
      </c>
      <c r="H55" s="205" t="str">
        <f t="shared" si="7"/>
        <v>(1,2,1,0,4)</v>
      </c>
      <c r="I55" s="205" t="str">
        <f t="shared" si="7"/>
        <v>(1,2,1,0,4)</v>
      </c>
      <c r="J55" t="s">
        <v>385</v>
      </c>
    </row>
    <row r="56" spans="1:13" x14ac:dyDescent="0.25">
      <c r="B56" s="205">
        <f>B49</f>
        <v>1</v>
      </c>
      <c r="C56" s="205">
        <f>B49</f>
        <v>1</v>
      </c>
      <c r="D56" s="205">
        <f>E49</f>
        <v>2</v>
      </c>
      <c r="E56" s="205">
        <f>E49</f>
        <v>2</v>
      </c>
      <c r="F56" s="205">
        <f>H49</f>
        <v>6</v>
      </c>
      <c r="G56" s="205">
        <f>H49</f>
        <v>6</v>
      </c>
      <c r="H56" s="205">
        <f>K49</f>
        <v>10</v>
      </c>
      <c r="I56" s="205">
        <f>K49</f>
        <v>10</v>
      </c>
      <c r="J56" t="s">
        <v>389</v>
      </c>
    </row>
    <row r="57" spans="1:13" x14ac:dyDescent="0.25">
      <c r="B57" s="205">
        <v>3</v>
      </c>
      <c r="C57" s="205">
        <v>4</v>
      </c>
      <c r="D57" s="205">
        <v>3</v>
      </c>
      <c r="E57" s="205">
        <v>4</v>
      </c>
      <c r="F57" s="205">
        <v>7</v>
      </c>
      <c r="G57" s="205">
        <v>8</v>
      </c>
      <c r="H57" s="205">
        <v>11</v>
      </c>
      <c r="I57" s="205">
        <v>12</v>
      </c>
      <c r="J57" t="s">
        <v>390</v>
      </c>
    </row>
    <row r="58" spans="1:13" x14ac:dyDescent="0.25">
      <c r="B58" s="205" t="s">
        <v>392</v>
      </c>
      <c r="C58" s="205" t="s">
        <v>392</v>
      </c>
      <c r="D58" s="205" t="s">
        <v>393</v>
      </c>
      <c r="E58" s="205" t="s">
        <v>393</v>
      </c>
      <c r="F58" s="205" t="s">
        <v>395</v>
      </c>
      <c r="G58" s="205" t="s">
        <v>395</v>
      </c>
      <c r="H58" s="205" t="s">
        <v>394</v>
      </c>
      <c r="I58" s="205" t="s">
        <v>394</v>
      </c>
      <c r="J58" t="s">
        <v>391</v>
      </c>
    </row>
    <row r="59" spans="1:13" x14ac:dyDescent="0.25">
      <c r="A59" t="s">
        <v>400</v>
      </c>
      <c r="B59" s="206">
        <v>0</v>
      </c>
      <c r="C59" s="206">
        <v>0</v>
      </c>
      <c r="D59" s="206">
        <v>0</v>
      </c>
      <c r="E59" s="206">
        <v>1</v>
      </c>
      <c r="F59" s="206">
        <v>0</v>
      </c>
      <c r="G59" s="206">
        <v>1</v>
      </c>
      <c r="H59" s="206">
        <v>0</v>
      </c>
      <c r="I59" s="206">
        <v>0</v>
      </c>
    </row>
    <row r="60" spans="1:13" x14ac:dyDescent="0.25">
      <c r="A60" t="s">
        <v>281</v>
      </c>
      <c r="B60" s="233">
        <v>0</v>
      </c>
      <c r="C60" s="233">
        <f>B60+B59</f>
        <v>0</v>
      </c>
      <c r="D60" s="233">
        <f t="shared" ref="D60:I60" si="8">C60+C59</f>
        <v>0</v>
      </c>
      <c r="E60" s="233">
        <f t="shared" si="8"/>
        <v>0</v>
      </c>
      <c r="F60" s="233">
        <f t="shared" si="8"/>
        <v>1</v>
      </c>
      <c r="G60" s="233">
        <f t="shared" si="8"/>
        <v>1</v>
      </c>
      <c r="H60" s="233">
        <f t="shared" si="8"/>
        <v>2</v>
      </c>
      <c r="I60" s="233">
        <f t="shared" si="8"/>
        <v>2</v>
      </c>
    </row>
    <row r="61" spans="1:13" x14ac:dyDescent="0.25">
      <c r="A61" t="s">
        <v>401</v>
      </c>
      <c r="B61" s="233" t="s">
        <v>132</v>
      </c>
      <c r="C61" s="233" t="s">
        <v>132</v>
      </c>
      <c r="D61" s="233" t="s">
        <v>132</v>
      </c>
      <c r="E61" s="233" t="s">
        <v>132</v>
      </c>
      <c r="F61" s="233" t="s">
        <v>130</v>
      </c>
      <c r="G61" s="236" t="s">
        <v>131</v>
      </c>
      <c r="H61" s="236" t="s">
        <v>132</v>
      </c>
      <c r="I61" s="236" t="s">
        <v>132</v>
      </c>
    </row>
    <row r="62" spans="1:13" x14ac:dyDescent="0.25">
      <c r="A62" t="s">
        <v>98</v>
      </c>
      <c r="B62" s="236">
        <v>1</v>
      </c>
      <c r="C62">
        <v>1</v>
      </c>
      <c r="D62">
        <v>1</v>
      </c>
      <c r="E62">
        <v>1</v>
      </c>
      <c r="F62">
        <v>0</v>
      </c>
      <c r="G62">
        <v>0</v>
      </c>
      <c r="H62">
        <v>1</v>
      </c>
      <c r="I62">
        <v>1</v>
      </c>
    </row>
    <row r="63" spans="1:13" ht="15.75" thickBot="1" x14ac:dyDescent="0.3">
      <c r="A63" t="s">
        <v>410</v>
      </c>
      <c r="B63" s="236">
        <v>0</v>
      </c>
      <c r="C63">
        <f>B63+B62</f>
        <v>1</v>
      </c>
      <c r="D63">
        <f t="shared" ref="D63:I63" si="9">C63+C62</f>
        <v>2</v>
      </c>
      <c r="E63">
        <f t="shared" si="9"/>
        <v>3</v>
      </c>
      <c r="F63">
        <f t="shared" si="9"/>
        <v>4</v>
      </c>
      <c r="G63">
        <f t="shared" si="9"/>
        <v>4</v>
      </c>
      <c r="H63">
        <f t="shared" si="9"/>
        <v>4</v>
      </c>
      <c r="I63">
        <f t="shared" si="9"/>
        <v>5</v>
      </c>
    </row>
    <row r="64" spans="1:13" x14ac:dyDescent="0.25">
      <c r="B64" s="303" t="s">
        <v>411</v>
      </c>
      <c r="C64" s="304"/>
    </row>
    <row r="65" spans="1:10" x14ac:dyDescent="0.25">
      <c r="B65" s="246" t="s">
        <v>253</v>
      </c>
      <c r="C65" s="247" t="s">
        <v>352</v>
      </c>
      <c r="D65" s="244" t="s">
        <v>112</v>
      </c>
    </row>
    <row r="66" spans="1:10" x14ac:dyDescent="0.25">
      <c r="B66" s="217" t="str">
        <f>LEFT(RIGHT(B58,2))</f>
        <v>0</v>
      </c>
      <c r="C66" s="209">
        <v>3</v>
      </c>
      <c r="D66" s="245">
        <v>0</v>
      </c>
    </row>
    <row r="67" spans="1:10" x14ac:dyDescent="0.25">
      <c r="B67" s="217">
        <v>0</v>
      </c>
      <c r="C67" s="209">
        <v>4</v>
      </c>
      <c r="D67" s="245">
        <v>1</v>
      </c>
    </row>
    <row r="68" spans="1:10" x14ac:dyDescent="0.25">
      <c r="B68" s="217">
        <v>1</v>
      </c>
      <c r="C68" s="209">
        <v>3</v>
      </c>
      <c r="D68" s="245">
        <v>2</v>
      </c>
    </row>
    <row r="69" spans="1:10" x14ac:dyDescent="0.25">
      <c r="B69" s="217">
        <v>1</v>
      </c>
      <c r="C69" s="209">
        <v>4</v>
      </c>
      <c r="D69" s="245">
        <v>3</v>
      </c>
    </row>
    <row r="70" spans="1:10" x14ac:dyDescent="0.25">
      <c r="B70" s="217">
        <v>3</v>
      </c>
      <c r="C70" s="209">
        <v>11</v>
      </c>
      <c r="D70" s="245">
        <v>4</v>
      </c>
    </row>
    <row r="71" spans="1:10" ht="15.75" thickBot="1" x14ac:dyDescent="0.3">
      <c r="B71" s="238">
        <v>3</v>
      </c>
      <c r="C71" s="239">
        <v>12</v>
      </c>
      <c r="D71" s="245">
        <v>5</v>
      </c>
    </row>
    <row r="73" spans="1:10" x14ac:dyDescent="0.25">
      <c r="B73" s="235">
        <v>0</v>
      </c>
      <c r="C73" s="235">
        <v>1</v>
      </c>
      <c r="D73" s="235">
        <v>2</v>
      </c>
      <c r="E73" s="233"/>
      <c r="F73" s="233"/>
    </row>
    <row r="74" spans="1:10" ht="15.75" thickBot="1" x14ac:dyDescent="0.3">
      <c r="A74" t="s">
        <v>402</v>
      </c>
      <c r="B74" s="237" t="s">
        <v>130</v>
      </c>
      <c r="C74" s="237" t="s">
        <v>131</v>
      </c>
      <c r="D74" s="237" t="s">
        <v>132</v>
      </c>
      <c r="E74" s="233"/>
      <c r="F74" s="233"/>
    </row>
    <row r="75" spans="1:10" x14ac:dyDescent="0.25">
      <c r="A75" t="s">
        <v>403</v>
      </c>
      <c r="B75" s="295" t="s">
        <v>130</v>
      </c>
      <c r="C75" s="290"/>
      <c r="D75" s="321"/>
      <c r="E75" s="295" t="s">
        <v>131</v>
      </c>
      <c r="F75" s="290"/>
      <c r="G75" s="291"/>
      <c r="H75" s="289" t="s">
        <v>132</v>
      </c>
      <c r="I75" s="290"/>
      <c r="J75" s="291"/>
    </row>
    <row r="76" spans="1:10" x14ac:dyDescent="0.25">
      <c r="A76" t="s">
        <v>8</v>
      </c>
      <c r="B76" s="217">
        <v>0</v>
      </c>
      <c r="C76" s="206">
        <v>1</v>
      </c>
      <c r="D76" s="215">
        <v>0</v>
      </c>
      <c r="E76" s="217">
        <v>0</v>
      </c>
      <c r="F76" s="206">
        <v>1</v>
      </c>
      <c r="G76" s="209">
        <v>0</v>
      </c>
      <c r="H76" s="212">
        <v>1</v>
      </c>
      <c r="I76" s="206">
        <v>0</v>
      </c>
      <c r="J76" s="209">
        <v>1</v>
      </c>
    </row>
    <row r="77" spans="1:10" x14ac:dyDescent="0.25">
      <c r="B77" s="240">
        <v>0</v>
      </c>
      <c r="C77" s="204">
        <v>1</v>
      </c>
      <c r="D77" s="242">
        <v>2</v>
      </c>
      <c r="E77" s="240">
        <v>0</v>
      </c>
      <c r="F77" s="204">
        <v>1</v>
      </c>
      <c r="G77" s="241">
        <v>2</v>
      </c>
      <c r="H77" s="243">
        <v>0</v>
      </c>
      <c r="I77" s="204">
        <v>1</v>
      </c>
      <c r="J77" s="241">
        <v>2</v>
      </c>
    </row>
    <row r="78" spans="1:10" ht="15.75" thickBot="1" x14ac:dyDescent="0.3">
      <c r="A78" t="s">
        <v>404</v>
      </c>
      <c r="B78" s="305">
        <f>SUM(B76:D76)</f>
        <v>1</v>
      </c>
      <c r="C78" s="318"/>
      <c r="D78" s="319"/>
      <c r="E78" s="305">
        <f t="shared" ref="E78" si="10">SUM(E76:G76)</f>
        <v>1</v>
      </c>
      <c r="F78" s="318"/>
      <c r="G78" s="306"/>
      <c r="H78" s="320">
        <f t="shared" ref="H78" si="11">SUM(H76:J76)</f>
        <v>2</v>
      </c>
      <c r="I78" s="318"/>
      <c r="J78" s="306"/>
    </row>
    <row r="80" spans="1:10" x14ac:dyDescent="0.25">
      <c r="H80" t="s">
        <v>406</v>
      </c>
    </row>
    <row r="81" spans="1:13" x14ac:dyDescent="0.25">
      <c r="H81" t="s">
        <v>407</v>
      </c>
    </row>
    <row r="82" spans="1:13" x14ac:dyDescent="0.25">
      <c r="H82" t="s">
        <v>408</v>
      </c>
    </row>
    <row r="83" spans="1:13" x14ac:dyDescent="0.25">
      <c r="I83" t="s">
        <v>409</v>
      </c>
    </row>
    <row r="84" spans="1:13" x14ac:dyDescent="0.25">
      <c r="A84" t="s">
        <v>405</v>
      </c>
      <c r="B84">
        <v>2</v>
      </c>
      <c r="I84" t="s">
        <v>412</v>
      </c>
    </row>
    <row r="85" spans="1:13" x14ac:dyDescent="0.25">
      <c r="A85" s="204" t="s">
        <v>112</v>
      </c>
      <c r="B85" s="204">
        <v>0</v>
      </c>
      <c r="C85" s="204">
        <v>1</v>
      </c>
      <c r="D85" s="204">
        <v>2</v>
      </c>
      <c r="I85" t="s">
        <v>413</v>
      </c>
    </row>
    <row r="86" spans="1:13" x14ac:dyDescent="0.25">
      <c r="A86" s="206" t="s">
        <v>375</v>
      </c>
      <c r="B86" s="206" t="s">
        <v>102</v>
      </c>
      <c r="C86" s="206" t="s">
        <v>103</v>
      </c>
      <c r="D86" s="206" t="s">
        <v>411</v>
      </c>
    </row>
    <row r="87" spans="1:13" x14ac:dyDescent="0.25">
      <c r="A87" t="s">
        <v>376</v>
      </c>
      <c r="B87">
        <v>2</v>
      </c>
    </row>
    <row r="88" spans="1:13" x14ac:dyDescent="0.25">
      <c r="A88" s="1" t="s">
        <v>377</v>
      </c>
      <c r="B88" s="1">
        <v>0</v>
      </c>
      <c r="C88" s="1">
        <v>1</v>
      </c>
      <c r="D88" s="1">
        <v>2</v>
      </c>
    </row>
    <row r="89" spans="1:13" x14ac:dyDescent="0.25">
      <c r="A89" s="137" t="s">
        <v>378</v>
      </c>
      <c r="B89">
        <v>2</v>
      </c>
    </row>
    <row r="90" spans="1:13" x14ac:dyDescent="0.25">
      <c r="B90" s="235">
        <v>0</v>
      </c>
      <c r="C90" s="235">
        <v>1</v>
      </c>
      <c r="D90" s="235">
        <v>2</v>
      </c>
      <c r="E90" s="235">
        <v>3</v>
      </c>
      <c r="F90" s="235">
        <v>4</v>
      </c>
      <c r="G90" s="235">
        <v>5</v>
      </c>
      <c r="H90" s="235">
        <v>6</v>
      </c>
      <c r="I90" s="235">
        <v>7</v>
      </c>
      <c r="J90" s="235">
        <v>8</v>
      </c>
      <c r="K90" s="235">
        <v>9</v>
      </c>
      <c r="L90" s="235">
        <v>10</v>
      </c>
      <c r="M90" s="235">
        <v>11</v>
      </c>
    </row>
    <row r="91" spans="1:13" x14ac:dyDescent="0.25">
      <c r="A91" s="207" t="s">
        <v>379</v>
      </c>
      <c r="B91" s="195">
        <v>0</v>
      </c>
      <c r="C91" s="252">
        <v>1</v>
      </c>
      <c r="D91" s="195">
        <v>0</v>
      </c>
      <c r="E91" s="252">
        <v>1</v>
      </c>
      <c r="F91" s="252">
        <v>1</v>
      </c>
      <c r="G91" s="195">
        <v>0</v>
      </c>
      <c r="H91" s="252">
        <v>1</v>
      </c>
      <c r="I91" s="195">
        <v>0</v>
      </c>
      <c r="J91" s="195">
        <v>0</v>
      </c>
      <c r="K91" s="253">
        <v>1</v>
      </c>
      <c r="L91" s="195">
        <v>0</v>
      </c>
      <c r="M91" s="253">
        <v>1</v>
      </c>
    </row>
    <row r="92" spans="1:13" x14ac:dyDescent="0.25">
      <c r="A92" s="137" t="s">
        <v>414</v>
      </c>
      <c r="B92" s="316">
        <v>3</v>
      </c>
      <c r="C92" s="317"/>
      <c r="D92" s="316">
        <v>4</v>
      </c>
      <c r="E92" s="317"/>
      <c r="F92" s="316">
        <v>3</v>
      </c>
      <c r="G92" s="317"/>
      <c r="H92" s="316">
        <v>4</v>
      </c>
      <c r="I92" s="317"/>
      <c r="J92" s="316">
        <v>11</v>
      </c>
      <c r="K92" s="317"/>
      <c r="L92" s="316">
        <v>12</v>
      </c>
      <c r="M92" s="317"/>
    </row>
    <row r="93" spans="1:13" x14ac:dyDescent="0.25">
      <c r="A93" s="137" t="s">
        <v>381</v>
      </c>
      <c r="B93" s="310" t="s">
        <v>415</v>
      </c>
      <c r="C93" s="308"/>
      <c r="D93" s="310" t="s">
        <v>416</v>
      </c>
      <c r="E93" s="308"/>
      <c r="F93" s="310" t="s">
        <v>417</v>
      </c>
      <c r="G93" s="308"/>
      <c r="H93" s="310" t="s">
        <v>418</v>
      </c>
      <c r="I93" s="308"/>
      <c r="J93" s="310" t="s">
        <v>419</v>
      </c>
      <c r="K93" s="308"/>
      <c r="L93" s="310" t="s">
        <v>420</v>
      </c>
      <c r="M93" s="308"/>
    </row>
    <row r="94" spans="1:13" x14ac:dyDescent="0.25">
      <c r="A94" s="137" t="s">
        <v>422</v>
      </c>
      <c r="B94" s="250">
        <v>1</v>
      </c>
      <c r="C94" s="251">
        <v>2</v>
      </c>
      <c r="D94" s="250">
        <v>1</v>
      </c>
      <c r="E94" s="251">
        <v>2</v>
      </c>
      <c r="F94" s="251">
        <v>1</v>
      </c>
      <c r="G94" s="250">
        <v>2</v>
      </c>
      <c r="H94" s="251">
        <v>1</v>
      </c>
      <c r="I94" s="250">
        <v>2</v>
      </c>
      <c r="J94" s="250">
        <v>10</v>
      </c>
      <c r="K94" s="251">
        <v>13</v>
      </c>
      <c r="L94" s="250">
        <v>10</v>
      </c>
      <c r="M94" s="251">
        <v>13</v>
      </c>
    </row>
    <row r="95" spans="1:13" x14ac:dyDescent="0.25">
      <c r="A95" s="137" t="s">
        <v>384</v>
      </c>
      <c r="B95" s="249">
        <v>0</v>
      </c>
      <c r="C95" s="249">
        <f>B95+B91</f>
        <v>0</v>
      </c>
      <c r="D95" s="249">
        <f t="shared" ref="D95" si="12">C95+C91</f>
        <v>1</v>
      </c>
      <c r="E95" s="249">
        <f t="shared" ref="E95" si="13">D95+D91</f>
        <v>1</v>
      </c>
      <c r="F95" s="249">
        <f t="shared" ref="F95" si="14">E95+E91</f>
        <v>2</v>
      </c>
      <c r="G95" s="249">
        <f t="shared" ref="G95" si="15">F95+F91</f>
        <v>3</v>
      </c>
      <c r="H95" s="249">
        <f t="shared" ref="H95" si="16">G95+G91</f>
        <v>3</v>
      </c>
      <c r="I95" s="249">
        <f t="shared" ref="I95" si="17">H95+H91</f>
        <v>4</v>
      </c>
      <c r="J95" s="249">
        <f t="shared" ref="J95" si="18">I95+I91</f>
        <v>4</v>
      </c>
      <c r="K95" s="249">
        <f t="shared" ref="K95" si="19">J95+J91</f>
        <v>4</v>
      </c>
      <c r="L95" s="249">
        <f t="shared" ref="L95" si="20">K95+K91</f>
        <v>5</v>
      </c>
      <c r="M95" s="249">
        <f t="shared" ref="M95" si="21">L95+L91</f>
        <v>5</v>
      </c>
    </row>
    <row r="96" spans="1:13" x14ac:dyDescent="0.25">
      <c r="A96" s="137" t="s">
        <v>385</v>
      </c>
      <c r="C96" s="111" t="s">
        <v>425</v>
      </c>
      <c r="D96" s="111"/>
      <c r="E96" s="111" t="s">
        <v>425</v>
      </c>
      <c r="F96" s="137" t="s">
        <v>425</v>
      </c>
      <c r="G96" s="111"/>
      <c r="H96" s="137" t="s">
        <v>425</v>
      </c>
      <c r="I96" s="111"/>
      <c r="J96" s="111"/>
      <c r="K96" s="111" t="s">
        <v>426</v>
      </c>
      <c r="L96" s="111"/>
      <c r="M96" s="111" t="s">
        <v>426</v>
      </c>
    </row>
    <row r="97" spans="1:13" x14ac:dyDescent="0.25">
      <c r="A97" s="137" t="s">
        <v>424</v>
      </c>
      <c r="B97" s="162"/>
      <c r="C97" s="162" t="s">
        <v>421</v>
      </c>
      <c r="D97" s="162"/>
      <c r="E97" s="162" t="s">
        <v>421</v>
      </c>
      <c r="F97" s="162" t="s">
        <v>421</v>
      </c>
      <c r="G97" s="162"/>
      <c r="H97" s="162" t="s">
        <v>421</v>
      </c>
      <c r="I97" s="162"/>
      <c r="J97" s="162"/>
      <c r="K97" s="162" t="s">
        <v>423</v>
      </c>
      <c r="L97" s="162"/>
      <c r="M97" s="162" t="s">
        <v>423</v>
      </c>
    </row>
    <row r="99" spans="1:13" x14ac:dyDescent="0.25">
      <c r="B99" s="220">
        <v>0</v>
      </c>
      <c r="C99" s="220">
        <v>1</v>
      </c>
      <c r="D99" s="220">
        <v>2</v>
      </c>
      <c r="E99" s="220">
        <v>3</v>
      </c>
      <c r="F99" s="220">
        <v>4</v>
      </c>
      <c r="G99" s="220">
        <v>5</v>
      </c>
    </row>
    <row r="100" spans="1:13" x14ac:dyDescent="0.25">
      <c r="A100" s="207" t="str">
        <f>"EXT["&amp;C68&amp;"]"</f>
        <v>EXT[3]</v>
      </c>
      <c r="B100" s="206" t="str">
        <f>C96</f>
        <v>(2,3,4,0,1)</v>
      </c>
      <c r="C100" s="206" t="str">
        <f>E96</f>
        <v>(2,3,4,0,1)</v>
      </c>
      <c r="D100" s="206" t="str">
        <f>F96</f>
        <v>(2,3,4,0,1)</v>
      </c>
      <c r="E100" s="206" t="str">
        <f>H96</f>
        <v>(2,3,4,0,1)</v>
      </c>
      <c r="F100" s="206" t="str">
        <f>K96</f>
        <v>(2,0,4,0,0)</v>
      </c>
      <c r="G100" s="206" t="str">
        <f>K96</f>
        <v>(2,0,4,0,0)</v>
      </c>
      <c r="H100" t="s">
        <v>385</v>
      </c>
    </row>
    <row r="101" spans="1:13" x14ac:dyDescent="0.25">
      <c r="B101" s="206">
        <v>3</v>
      </c>
      <c r="C101" s="206">
        <v>4</v>
      </c>
      <c r="D101" s="206">
        <v>3</v>
      </c>
      <c r="E101" s="206">
        <v>4</v>
      </c>
      <c r="F101" s="206">
        <v>11</v>
      </c>
      <c r="G101" s="206">
        <v>12</v>
      </c>
      <c r="H101" t="s">
        <v>389</v>
      </c>
    </row>
    <row r="102" spans="1:13" x14ac:dyDescent="0.25">
      <c r="B102" s="206">
        <v>2</v>
      </c>
      <c r="C102" s="206">
        <v>2</v>
      </c>
      <c r="D102" s="206">
        <v>1</v>
      </c>
      <c r="E102" s="206">
        <v>1</v>
      </c>
      <c r="F102" s="206">
        <v>13</v>
      </c>
      <c r="G102" s="206">
        <v>13</v>
      </c>
      <c r="H102" t="s">
        <v>390</v>
      </c>
    </row>
    <row r="103" spans="1:13" x14ac:dyDescent="0.25">
      <c r="B103" s="206" t="s">
        <v>427</v>
      </c>
      <c r="C103" s="206" t="s">
        <v>428</v>
      </c>
      <c r="D103" s="206" t="s">
        <v>429</v>
      </c>
      <c r="E103" s="206" t="s">
        <v>430</v>
      </c>
      <c r="F103" s="206" t="s">
        <v>431</v>
      </c>
      <c r="G103" s="206" t="s">
        <v>432</v>
      </c>
      <c r="H103" t="s">
        <v>391</v>
      </c>
    </row>
    <row r="104" spans="1:13" x14ac:dyDescent="0.25">
      <c r="A104" t="s">
        <v>400</v>
      </c>
      <c r="B104" s="206">
        <v>0</v>
      </c>
      <c r="C104" s="206">
        <v>0</v>
      </c>
      <c r="D104" s="206">
        <v>0</v>
      </c>
      <c r="E104" s="206">
        <v>1</v>
      </c>
      <c r="F104" s="206">
        <v>0</v>
      </c>
      <c r="G104" s="206">
        <v>0</v>
      </c>
    </row>
    <row r="105" spans="1:13" x14ac:dyDescent="0.25">
      <c r="A105" t="s">
        <v>281</v>
      </c>
      <c r="B105" s="233">
        <v>0</v>
      </c>
      <c r="C105" s="233">
        <f>B105+B104</f>
        <v>0</v>
      </c>
      <c r="D105" s="233">
        <f t="shared" ref="D105:G105" si="22">C105+C104</f>
        <v>0</v>
      </c>
      <c r="E105" s="233">
        <f t="shared" si="22"/>
        <v>0</v>
      </c>
      <c r="F105" s="233">
        <f t="shared" si="22"/>
        <v>1</v>
      </c>
      <c r="G105" s="233">
        <f t="shared" si="22"/>
        <v>1</v>
      </c>
    </row>
    <row r="106" spans="1:13" x14ac:dyDescent="0.25">
      <c r="A106" t="s">
        <v>401</v>
      </c>
      <c r="B106" s="233" t="s">
        <v>421</v>
      </c>
      <c r="C106" s="233" t="s">
        <v>421</v>
      </c>
      <c r="D106" s="233" t="s">
        <v>421</v>
      </c>
      <c r="E106" s="233" t="s">
        <v>421</v>
      </c>
      <c r="F106" s="233" t="s">
        <v>423</v>
      </c>
      <c r="G106" s="236" t="s">
        <v>423</v>
      </c>
      <c r="I106" s="236"/>
    </row>
    <row r="107" spans="1:13" x14ac:dyDescent="0.25">
      <c r="A107" t="s">
        <v>98</v>
      </c>
      <c r="B107" s="236">
        <v>1</v>
      </c>
      <c r="C107">
        <v>1</v>
      </c>
      <c r="D107">
        <v>1</v>
      </c>
      <c r="E107">
        <v>1</v>
      </c>
      <c r="F107">
        <v>0</v>
      </c>
      <c r="G107">
        <v>0</v>
      </c>
    </row>
    <row r="108" spans="1:13" ht="15.75" thickBot="1" x14ac:dyDescent="0.3">
      <c r="A108" t="s">
        <v>410</v>
      </c>
      <c r="B108" s="236">
        <v>0</v>
      </c>
      <c r="C108">
        <f>B108+B107</f>
        <v>1</v>
      </c>
      <c r="D108">
        <f t="shared" ref="D108:G108" si="23">C108+C107</f>
        <v>2</v>
      </c>
      <c r="E108">
        <f t="shared" si="23"/>
        <v>3</v>
      </c>
      <c r="F108">
        <f t="shared" si="23"/>
        <v>4</v>
      </c>
      <c r="G108">
        <f t="shared" si="23"/>
        <v>4</v>
      </c>
    </row>
    <row r="109" spans="1:13" x14ac:dyDescent="0.25">
      <c r="B109" s="303" t="s">
        <v>433</v>
      </c>
      <c r="C109" s="304"/>
    </row>
    <row r="110" spans="1:13" x14ac:dyDescent="0.25">
      <c r="B110" s="246" t="s">
        <v>253</v>
      </c>
      <c r="C110" s="247" t="s">
        <v>352</v>
      </c>
      <c r="D110" s="244" t="s">
        <v>112</v>
      </c>
    </row>
    <row r="111" spans="1:13" x14ac:dyDescent="0.25">
      <c r="B111" s="217"/>
      <c r="C111" s="209"/>
      <c r="D111" s="245"/>
    </row>
    <row r="112" spans="1:13" x14ac:dyDescent="0.25">
      <c r="B112" s="217"/>
      <c r="C112" s="209"/>
      <c r="D112" s="245"/>
    </row>
    <row r="113" spans="1:19" x14ac:dyDescent="0.25">
      <c r="B113" s="217"/>
      <c r="C113" s="209"/>
      <c r="D113" s="245"/>
    </row>
    <row r="114" spans="1:19" x14ac:dyDescent="0.25">
      <c r="B114" s="217"/>
      <c r="C114" s="209"/>
      <c r="D114" s="245"/>
    </row>
    <row r="115" spans="1:19" x14ac:dyDescent="0.25">
      <c r="B115" s="217"/>
      <c r="C115" s="209"/>
      <c r="D115" s="245"/>
    </row>
    <row r="116" spans="1:19" ht="15.75" thickBot="1" x14ac:dyDescent="0.3">
      <c r="B116" s="238"/>
      <c r="C116" s="239"/>
      <c r="D116" s="245"/>
    </row>
    <row r="118" spans="1:19" x14ac:dyDescent="0.25">
      <c r="B118" s="235">
        <v>0</v>
      </c>
      <c r="C118" s="235">
        <v>1</v>
      </c>
      <c r="E118" s="233"/>
      <c r="F118" s="233"/>
    </row>
    <row r="119" spans="1:19" ht="15.75" thickBot="1" x14ac:dyDescent="0.3">
      <c r="A119" t="s">
        <v>402</v>
      </c>
      <c r="B119" s="237" t="s">
        <v>423</v>
      </c>
      <c r="C119" s="237" t="s">
        <v>421</v>
      </c>
      <c r="E119" s="233"/>
      <c r="F119" s="233"/>
    </row>
    <row r="120" spans="1:19" x14ac:dyDescent="0.25">
      <c r="A120" t="s">
        <v>403</v>
      </c>
      <c r="B120" s="311" t="s">
        <v>423</v>
      </c>
      <c r="C120" s="312"/>
      <c r="D120" s="313" t="s">
        <v>421</v>
      </c>
      <c r="E120" s="312"/>
      <c r="F120" s="254"/>
      <c r="G120" s="254"/>
      <c r="H120" s="254"/>
      <c r="I120" s="254"/>
      <c r="J120" s="254"/>
    </row>
    <row r="121" spans="1:19" x14ac:dyDescent="0.25">
      <c r="A121" t="s">
        <v>8</v>
      </c>
      <c r="B121" s="217">
        <v>0</v>
      </c>
      <c r="C121" s="209">
        <v>1</v>
      </c>
      <c r="D121" s="212">
        <v>1</v>
      </c>
      <c r="E121" s="209">
        <v>0</v>
      </c>
      <c r="F121" s="233"/>
      <c r="G121" s="233"/>
      <c r="H121" s="233"/>
      <c r="I121" s="233"/>
      <c r="J121" s="233"/>
    </row>
    <row r="122" spans="1:19" x14ac:dyDescent="0.25">
      <c r="A122" s="163" t="s">
        <v>434</v>
      </c>
      <c r="B122" s="240">
        <v>0</v>
      </c>
      <c r="C122" s="241">
        <v>1</v>
      </c>
      <c r="D122" s="243">
        <v>0</v>
      </c>
      <c r="E122" s="241">
        <v>1</v>
      </c>
      <c r="F122" s="255"/>
      <c r="G122" s="255"/>
      <c r="H122" s="255"/>
      <c r="I122" s="255"/>
      <c r="J122" s="255"/>
    </row>
    <row r="123" spans="1:19" ht="15.75" thickBot="1" x14ac:dyDescent="0.3">
      <c r="A123" t="s">
        <v>404</v>
      </c>
      <c r="B123" s="314">
        <f>SUM(B121:C121)</f>
        <v>1</v>
      </c>
      <c r="C123" s="315"/>
      <c r="D123" s="314">
        <f>SUM(D121:E121)</f>
        <v>1</v>
      </c>
      <c r="E123" s="315"/>
      <c r="F123" s="256"/>
      <c r="G123" s="256"/>
      <c r="H123" s="256"/>
      <c r="I123" s="256"/>
      <c r="J123" s="256"/>
    </row>
    <row r="126" spans="1:19" x14ac:dyDescent="0.25">
      <c r="B126" s="235">
        <v>0</v>
      </c>
      <c r="C126" s="235">
        <v>1</v>
      </c>
      <c r="D126" s="235">
        <v>2</v>
      </c>
      <c r="E126" s="235">
        <v>3</v>
      </c>
      <c r="F126" s="235">
        <v>4</v>
      </c>
      <c r="G126" s="235">
        <v>5</v>
      </c>
      <c r="H126" s="235">
        <v>6</v>
      </c>
      <c r="I126" s="235">
        <v>7</v>
      </c>
      <c r="J126" s="235">
        <v>8</v>
      </c>
      <c r="K126" s="235">
        <v>9</v>
      </c>
      <c r="L126" s="235">
        <v>10</v>
      </c>
      <c r="M126" s="235">
        <v>11</v>
      </c>
      <c r="N126" s="235">
        <v>12</v>
      </c>
      <c r="O126" s="235">
        <v>13</v>
      </c>
      <c r="P126" s="235">
        <v>14</v>
      </c>
      <c r="Q126" s="235">
        <v>15</v>
      </c>
      <c r="R126" s="235">
        <v>16</v>
      </c>
      <c r="S126" s="235">
        <v>17</v>
      </c>
    </row>
    <row r="127" spans="1:19" x14ac:dyDescent="0.25">
      <c r="A127" s="207" t="s">
        <v>379</v>
      </c>
      <c r="B127" s="195">
        <v>0</v>
      </c>
      <c r="C127" s="195">
        <v>0</v>
      </c>
      <c r="D127" s="195">
        <v>1</v>
      </c>
      <c r="E127" s="195">
        <v>0</v>
      </c>
      <c r="F127" s="195">
        <v>1</v>
      </c>
      <c r="G127" s="195">
        <v>0</v>
      </c>
      <c r="H127" s="195">
        <v>0</v>
      </c>
      <c r="I127" s="195">
        <v>0</v>
      </c>
      <c r="J127" s="195">
        <v>1</v>
      </c>
      <c r="K127" s="195">
        <v>0</v>
      </c>
      <c r="L127" s="195">
        <v>1</v>
      </c>
      <c r="M127" s="195">
        <v>0</v>
      </c>
      <c r="N127" s="195">
        <v>0</v>
      </c>
      <c r="O127" s="195">
        <v>1</v>
      </c>
      <c r="P127" s="195">
        <v>0</v>
      </c>
      <c r="Q127" s="195">
        <v>1</v>
      </c>
      <c r="R127" s="195">
        <v>0</v>
      </c>
      <c r="S127" s="195">
        <v>0</v>
      </c>
    </row>
    <row r="128" spans="1:19" x14ac:dyDescent="0.25">
      <c r="A128" s="137" t="s">
        <v>396</v>
      </c>
      <c r="B128" s="310">
        <v>1</v>
      </c>
      <c r="C128" s="307"/>
      <c r="D128" s="308"/>
      <c r="E128" s="310">
        <v>1</v>
      </c>
      <c r="F128" s="307"/>
      <c r="G128" s="308"/>
      <c r="H128" s="309">
        <v>2</v>
      </c>
      <c r="I128" s="309"/>
      <c r="J128" s="309"/>
      <c r="K128" s="309">
        <v>2</v>
      </c>
      <c r="L128" s="309"/>
      <c r="M128" s="309"/>
      <c r="N128" s="309">
        <v>10</v>
      </c>
      <c r="O128" s="309"/>
      <c r="P128" s="309"/>
      <c r="Q128" s="307">
        <v>10</v>
      </c>
      <c r="R128" s="307"/>
      <c r="S128" s="308"/>
    </row>
    <row r="129" spans="1:19" x14ac:dyDescent="0.25">
      <c r="A129" s="137" t="s">
        <v>381</v>
      </c>
      <c r="B129" s="310" t="s">
        <v>415</v>
      </c>
      <c r="C129" s="307"/>
      <c r="D129" s="308"/>
      <c r="E129" s="310" t="s">
        <v>416</v>
      </c>
      <c r="F129" s="307"/>
      <c r="G129" s="308"/>
      <c r="H129" s="309" t="s">
        <v>417</v>
      </c>
      <c r="I129" s="309"/>
      <c r="J129" s="309"/>
      <c r="K129" s="309" t="s">
        <v>418</v>
      </c>
      <c r="L129" s="309"/>
      <c r="M129" s="309"/>
      <c r="N129" s="309" t="s">
        <v>419</v>
      </c>
      <c r="O129" s="309"/>
      <c r="P129" s="309"/>
      <c r="Q129" s="307" t="s">
        <v>420</v>
      </c>
      <c r="R129" s="307"/>
      <c r="S129" s="308"/>
    </row>
    <row r="130" spans="1:19" x14ac:dyDescent="0.25">
      <c r="A130" s="137" t="s">
        <v>435</v>
      </c>
      <c r="B130" s="248">
        <v>0</v>
      </c>
      <c r="C130" s="248">
        <v>3</v>
      </c>
      <c r="D130" s="257">
        <v>4</v>
      </c>
      <c r="E130" s="248">
        <v>0</v>
      </c>
      <c r="F130" s="257">
        <v>3</v>
      </c>
      <c r="G130" s="248">
        <v>4</v>
      </c>
      <c r="H130" s="248">
        <v>0</v>
      </c>
      <c r="I130" s="248">
        <v>3</v>
      </c>
      <c r="J130" s="257">
        <v>4</v>
      </c>
      <c r="K130" s="248">
        <v>0</v>
      </c>
      <c r="L130" s="257">
        <v>3</v>
      </c>
      <c r="M130" s="248">
        <v>4</v>
      </c>
      <c r="N130" s="248">
        <v>11</v>
      </c>
      <c r="O130" s="257">
        <v>12</v>
      </c>
      <c r="P130" s="248">
        <v>13</v>
      </c>
      <c r="Q130" s="258">
        <v>11</v>
      </c>
      <c r="R130" s="248">
        <v>12</v>
      </c>
      <c r="S130" s="248">
        <v>13</v>
      </c>
    </row>
    <row r="131" spans="1:19" x14ac:dyDescent="0.25">
      <c r="A131" s="137" t="s">
        <v>384</v>
      </c>
      <c r="B131" s="233">
        <v>0</v>
      </c>
      <c r="C131" s="233">
        <f>B131+B127</f>
        <v>0</v>
      </c>
      <c r="D131" s="233">
        <f t="shared" ref="D131" si="24">C131+C127</f>
        <v>0</v>
      </c>
      <c r="E131" s="233">
        <f t="shared" ref="E131" si="25">D131+D127</f>
        <v>1</v>
      </c>
      <c r="F131" s="233">
        <f t="shared" ref="F131" si="26">E131+E127</f>
        <v>1</v>
      </c>
      <c r="G131" s="233">
        <f t="shared" ref="G131" si="27">F131+F127</f>
        <v>2</v>
      </c>
      <c r="H131" s="233">
        <f t="shared" ref="H131" si="28">G131+G127</f>
        <v>2</v>
      </c>
      <c r="I131" s="233">
        <f t="shared" ref="I131" si="29">H131+H127</f>
        <v>2</v>
      </c>
      <c r="J131" s="233">
        <f t="shared" ref="J131" si="30">I131+I127</f>
        <v>2</v>
      </c>
      <c r="K131" s="233">
        <f t="shared" ref="K131" si="31">J131+J127</f>
        <v>3</v>
      </c>
      <c r="L131" s="233">
        <f t="shared" ref="L131" si="32">K131+K127</f>
        <v>3</v>
      </c>
      <c r="M131" s="233">
        <f t="shared" ref="M131" si="33">L131+L127</f>
        <v>4</v>
      </c>
      <c r="N131" s="233">
        <f t="shared" ref="N131" si="34">M131+M127</f>
        <v>4</v>
      </c>
      <c r="O131" s="233">
        <f t="shared" ref="O131" si="35">N131+N127</f>
        <v>4</v>
      </c>
      <c r="P131" s="233">
        <f t="shared" ref="P131" si="36">O131+O127</f>
        <v>5</v>
      </c>
      <c r="Q131" s="233">
        <f t="shared" ref="Q131" si="37">P131+P127</f>
        <v>5</v>
      </c>
      <c r="R131" s="233">
        <f t="shared" ref="R131" si="38">Q131+Q127</f>
        <v>6</v>
      </c>
      <c r="S131" s="233">
        <f t="shared" ref="S131" si="39">R131+R127</f>
        <v>6</v>
      </c>
    </row>
    <row r="132" spans="1:19" x14ac:dyDescent="0.25">
      <c r="A132" s="137" t="s">
        <v>385</v>
      </c>
      <c r="C132" s="111"/>
      <c r="D132" s="111" t="s">
        <v>436</v>
      </c>
      <c r="E132" s="111"/>
      <c r="F132" s="137" t="s">
        <v>436</v>
      </c>
      <c r="G132" s="111"/>
      <c r="H132" s="137"/>
      <c r="I132" s="111"/>
      <c r="J132" s="111" t="s">
        <v>436</v>
      </c>
      <c r="K132" s="111"/>
      <c r="L132" s="111" t="s">
        <v>436</v>
      </c>
      <c r="M132" s="111"/>
      <c r="O132" t="s">
        <v>436</v>
      </c>
      <c r="Q132" t="s">
        <v>436</v>
      </c>
    </row>
    <row r="134" spans="1:19" x14ac:dyDescent="0.25">
      <c r="B134" s="220">
        <v>0</v>
      </c>
      <c r="C134" s="220">
        <v>1</v>
      </c>
      <c r="D134" s="220">
        <v>2</v>
      </c>
      <c r="E134" s="220">
        <v>3</v>
      </c>
      <c r="F134" s="220">
        <v>4</v>
      </c>
      <c r="G134" s="220">
        <v>5</v>
      </c>
    </row>
    <row r="135" spans="1:19" x14ac:dyDescent="0.25">
      <c r="A135" s="207" t="s">
        <v>437</v>
      </c>
      <c r="B135" s="206" t="str">
        <f>D132</f>
        <v>(1,3,1,0,4)</v>
      </c>
      <c r="C135" s="206" t="str">
        <f>F132</f>
        <v>(1,3,1,0,4)</v>
      </c>
      <c r="D135" s="206" t="str">
        <f>J132</f>
        <v>(1,3,1,0,4)</v>
      </c>
      <c r="E135" s="206" t="str">
        <f>L132</f>
        <v>(1,3,1,0,4)</v>
      </c>
      <c r="F135" s="206" t="str">
        <f>O132</f>
        <v>(1,3,1,0,4)</v>
      </c>
      <c r="G135" s="206" t="str">
        <f>Q132</f>
        <v>(1,3,1,0,4)</v>
      </c>
      <c r="H135" t="s">
        <v>385</v>
      </c>
    </row>
    <row r="136" spans="1:19" x14ac:dyDescent="0.25">
      <c r="B136" s="206">
        <v>1</v>
      </c>
      <c r="C136" s="206">
        <v>1</v>
      </c>
      <c r="D136" s="206">
        <v>2</v>
      </c>
      <c r="E136" s="206">
        <v>2</v>
      </c>
      <c r="F136" s="206">
        <v>10</v>
      </c>
      <c r="G136" s="206">
        <v>10</v>
      </c>
      <c r="H136" t="s">
        <v>389</v>
      </c>
    </row>
    <row r="137" spans="1:19" x14ac:dyDescent="0.25">
      <c r="B137" s="206">
        <v>4</v>
      </c>
      <c r="C137" s="206">
        <v>3</v>
      </c>
      <c r="D137" s="206">
        <v>4</v>
      </c>
      <c r="E137" s="206">
        <v>3</v>
      </c>
      <c r="F137" s="206">
        <v>12</v>
      </c>
      <c r="G137" s="206">
        <v>11</v>
      </c>
      <c r="H137" t="s">
        <v>390</v>
      </c>
    </row>
    <row r="138" spans="1:19" x14ac:dyDescent="0.25">
      <c r="B138" s="206" t="s">
        <v>427</v>
      </c>
      <c r="C138" s="206" t="s">
        <v>428</v>
      </c>
      <c r="D138" s="206" t="s">
        <v>429</v>
      </c>
      <c r="E138" s="206" t="s">
        <v>430</v>
      </c>
      <c r="F138" s="206" t="s">
        <v>431</v>
      </c>
      <c r="G138" s="206" t="s">
        <v>432</v>
      </c>
      <c r="H138" t="s">
        <v>391</v>
      </c>
    </row>
    <row r="139" spans="1:19" x14ac:dyDescent="0.25">
      <c r="A139" t="s">
        <v>400</v>
      </c>
      <c r="B139" s="206">
        <v>0</v>
      </c>
      <c r="C139" s="206">
        <v>0</v>
      </c>
      <c r="D139" s="206">
        <v>0</v>
      </c>
      <c r="E139" s="206">
        <v>1</v>
      </c>
      <c r="F139" s="206">
        <v>0</v>
      </c>
      <c r="G139" s="206">
        <v>0</v>
      </c>
    </row>
    <row r="140" spans="1:19" x14ac:dyDescent="0.25">
      <c r="A140" t="s">
        <v>281</v>
      </c>
      <c r="B140" s="233">
        <v>0</v>
      </c>
      <c r="C140" s="233">
        <f>B140+B139</f>
        <v>0</v>
      </c>
      <c r="D140" s="233">
        <f t="shared" ref="D140:G140" si="40">C140+C139</f>
        <v>0</v>
      </c>
      <c r="E140" s="233">
        <f t="shared" si="40"/>
        <v>0</v>
      </c>
      <c r="F140" s="233">
        <f t="shared" si="40"/>
        <v>1</v>
      </c>
      <c r="G140" s="233">
        <f t="shared" si="40"/>
        <v>1</v>
      </c>
    </row>
    <row r="141" spans="1:19" x14ac:dyDescent="0.25">
      <c r="A141" t="s">
        <v>401</v>
      </c>
      <c r="B141" s="233" t="s">
        <v>132</v>
      </c>
      <c r="C141" s="233" t="s">
        <v>132</v>
      </c>
      <c r="D141" s="233" t="s">
        <v>132</v>
      </c>
      <c r="E141" s="233" t="s">
        <v>132</v>
      </c>
      <c r="F141" s="233" t="s">
        <v>132</v>
      </c>
      <c r="G141" s="233" t="s">
        <v>132</v>
      </c>
      <c r="I141" s="236"/>
    </row>
    <row r="142" spans="1:19" x14ac:dyDescent="0.25">
      <c r="A142" t="s">
        <v>98</v>
      </c>
      <c r="B142" s="236">
        <v>1</v>
      </c>
      <c r="C142">
        <v>1</v>
      </c>
      <c r="D142">
        <v>1</v>
      </c>
      <c r="E142">
        <v>1</v>
      </c>
      <c r="F142">
        <v>1</v>
      </c>
      <c r="G142">
        <v>1</v>
      </c>
    </row>
    <row r="143" spans="1:19" x14ac:dyDescent="0.25">
      <c r="A143" t="s">
        <v>410</v>
      </c>
      <c r="B143" s="236">
        <v>0</v>
      </c>
      <c r="C143">
        <f>B143+B142</f>
        <v>1</v>
      </c>
      <c r="D143">
        <f t="shared" ref="D143:G143" si="41">C143+C142</f>
        <v>2</v>
      </c>
      <c r="E143">
        <f t="shared" si="41"/>
        <v>3</v>
      </c>
      <c r="F143">
        <f t="shared" si="41"/>
        <v>4</v>
      </c>
      <c r="G143">
        <f t="shared" si="41"/>
        <v>5</v>
      </c>
    </row>
    <row r="144" spans="1:19" ht="15.75" thickBot="1" x14ac:dyDescent="0.3"/>
    <row r="145" spans="1:5" x14ac:dyDescent="0.25">
      <c r="B145" s="303" t="s">
        <v>433</v>
      </c>
      <c r="C145" s="304"/>
    </row>
    <row r="146" spans="1:5" x14ac:dyDescent="0.25">
      <c r="B146" s="246" t="s">
        <v>253</v>
      </c>
      <c r="C146" s="247" t="s">
        <v>352</v>
      </c>
      <c r="D146" s="244" t="s">
        <v>112</v>
      </c>
    </row>
    <row r="147" spans="1:5" x14ac:dyDescent="0.25">
      <c r="B147" s="217"/>
      <c r="C147" s="209">
        <v>4</v>
      </c>
      <c r="D147" s="245">
        <v>0</v>
      </c>
    </row>
    <row r="148" spans="1:5" x14ac:dyDescent="0.25">
      <c r="B148" s="217"/>
      <c r="C148" s="209">
        <v>3</v>
      </c>
      <c r="D148" s="245">
        <v>1</v>
      </c>
    </row>
    <row r="149" spans="1:5" x14ac:dyDescent="0.25">
      <c r="B149" s="217"/>
      <c r="C149" s="209">
        <v>4</v>
      </c>
      <c r="D149" s="245">
        <v>2</v>
      </c>
    </row>
    <row r="150" spans="1:5" x14ac:dyDescent="0.25">
      <c r="B150" s="217"/>
      <c r="C150" s="209">
        <v>3</v>
      </c>
      <c r="D150" s="245">
        <v>3</v>
      </c>
    </row>
    <row r="151" spans="1:5" x14ac:dyDescent="0.25">
      <c r="B151" s="217"/>
      <c r="C151" s="209">
        <v>12</v>
      </c>
      <c r="D151" s="245">
        <v>4</v>
      </c>
    </row>
    <row r="152" spans="1:5" ht="15.75" thickBot="1" x14ac:dyDescent="0.3">
      <c r="B152" s="238"/>
      <c r="C152" s="239">
        <v>11</v>
      </c>
      <c r="D152" s="245">
        <v>5</v>
      </c>
    </row>
    <row r="154" spans="1:5" x14ac:dyDescent="0.25">
      <c r="B154" s="235">
        <v>0</v>
      </c>
      <c r="E154" s="233"/>
    </row>
    <row r="155" spans="1:5" ht="15.75" thickBot="1" x14ac:dyDescent="0.3">
      <c r="A155" t="s">
        <v>402</v>
      </c>
      <c r="B155" s="237" t="s">
        <v>132</v>
      </c>
      <c r="E155" s="233"/>
    </row>
    <row r="156" spans="1:5" x14ac:dyDescent="0.25">
      <c r="A156" t="s">
        <v>403</v>
      </c>
      <c r="B156" s="295" t="s">
        <v>132</v>
      </c>
      <c r="C156" s="291"/>
    </row>
    <row r="157" spans="1:5" x14ac:dyDescent="0.25">
      <c r="A157" t="s">
        <v>8</v>
      </c>
      <c r="B157" s="217">
        <v>1</v>
      </c>
      <c r="C157" s="209">
        <v>1</v>
      </c>
    </row>
    <row r="158" spans="1:5" x14ac:dyDescent="0.25">
      <c r="A158" s="163" t="s">
        <v>434</v>
      </c>
      <c r="B158" s="240">
        <v>0</v>
      </c>
      <c r="C158" s="241">
        <v>1</v>
      </c>
    </row>
    <row r="159" spans="1:5" ht="15.75" thickBot="1" x14ac:dyDescent="0.3">
      <c r="A159" t="s">
        <v>404</v>
      </c>
      <c r="B159" s="305">
        <f>SUM(B157:C157)</f>
        <v>2</v>
      </c>
      <c r="C159" s="306"/>
    </row>
    <row r="162" spans="1:19" x14ac:dyDescent="0.25">
      <c r="B162" s="235">
        <v>0</v>
      </c>
      <c r="C162" s="235">
        <v>1</v>
      </c>
      <c r="D162" s="235">
        <v>2</v>
      </c>
      <c r="E162" s="235">
        <v>3</v>
      </c>
      <c r="F162" s="235">
        <v>4</v>
      </c>
      <c r="G162" s="235">
        <v>5</v>
      </c>
      <c r="H162" s="235">
        <v>6</v>
      </c>
      <c r="I162" s="235">
        <v>7</v>
      </c>
      <c r="J162" s="235">
        <v>8</v>
      </c>
      <c r="K162" s="235">
        <v>9</v>
      </c>
      <c r="L162" s="235">
        <v>10</v>
      </c>
      <c r="M162" s="235">
        <v>11</v>
      </c>
      <c r="N162" s="235">
        <v>12</v>
      </c>
      <c r="O162" s="235">
        <v>13</v>
      </c>
      <c r="P162" s="235">
        <v>14</v>
      </c>
      <c r="Q162" s="235">
        <v>15</v>
      </c>
      <c r="R162" s="235">
        <v>16</v>
      </c>
      <c r="S162" s="235">
        <v>17</v>
      </c>
    </row>
    <row r="163" spans="1:19" x14ac:dyDescent="0.25">
      <c r="A163" s="207" t="s">
        <v>379</v>
      </c>
      <c r="B163" s="195">
        <v>1</v>
      </c>
      <c r="C163" s="195">
        <v>0</v>
      </c>
      <c r="D163" s="195">
        <v>0</v>
      </c>
      <c r="E163" s="195">
        <v>1</v>
      </c>
      <c r="F163" s="195">
        <v>0</v>
      </c>
      <c r="G163" s="195">
        <v>0</v>
      </c>
      <c r="H163" s="195">
        <v>1</v>
      </c>
      <c r="I163" s="195">
        <v>0</v>
      </c>
      <c r="J163" s="195">
        <v>0</v>
      </c>
      <c r="K163" s="195">
        <v>1</v>
      </c>
      <c r="L163" s="195">
        <v>0</v>
      </c>
      <c r="M163" s="195">
        <v>0</v>
      </c>
      <c r="N163" s="195">
        <v>1</v>
      </c>
      <c r="O163" s="195">
        <v>0</v>
      </c>
      <c r="P163" s="195">
        <v>0</v>
      </c>
      <c r="Q163" s="195">
        <v>1</v>
      </c>
      <c r="R163" s="195">
        <v>0</v>
      </c>
      <c r="S163" s="195">
        <v>0</v>
      </c>
    </row>
    <row r="164" spans="1:19" x14ac:dyDescent="0.25">
      <c r="A164" s="137" t="s">
        <v>380</v>
      </c>
      <c r="B164" s="310">
        <v>0</v>
      </c>
      <c r="C164" s="307"/>
      <c r="D164" s="308"/>
      <c r="E164" s="310">
        <v>0</v>
      </c>
      <c r="F164" s="307"/>
      <c r="G164" s="308"/>
      <c r="H164" s="309">
        <v>0</v>
      </c>
      <c r="I164" s="309"/>
      <c r="J164" s="309"/>
      <c r="K164" s="309">
        <v>0</v>
      </c>
      <c r="L164" s="309"/>
      <c r="M164" s="309"/>
      <c r="N164" s="309">
        <v>13</v>
      </c>
      <c r="O164" s="309"/>
      <c r="P164" s="309"/>
      <c r="Q164" s="307">
        <v>13</v>
      </c>
      <c r="R164" s="307"/>
      <c r="S164" s="308"/>
    </row>
    <row r="165" spans="1:19" x14ac:dyDescent="0.25">
      <c r="A165" s="137" t="s">
        <v>381</v>
      </c>
      <c r="B165" s="310" t="s">
        <v>415</v>
      </c>
      <c r="C165" s="307"/>
      <c r="D165" s="308"/>
      <c r="E165" s="310" t="s">
        <v>416</v>
      </c>
      <c r="F165" s="307"/>
      <c r="G165" s="308"/>
      <c r="H165" s="309" t="s">
        <v>417</v>
      </c>
      <c r="I165" s="309"/>
      <c r="J165" s="309"/>
      <c r="K165" s="309" t="s">
        <v>418</v>
      </c>
      <c r="L165" s="309"/>
      <c r="M165" s="309"/>
      <c r="N165" s="309" t="s">
        <v>419</v>
      </c>
      <c r="O165" s="309"/>
      <c r="P165" s="309"/>
      <c r="Q165" s="307" t="s">
        <v>420</v>
      </c>
      <c r="R165" s="307"/>
      <c r="S165" s="308"/>
    </row>
    <row r="166" spans="1:19" x14ac:dyDescent="0.25">
      <c r="A166" s="137" t="s">
        <v>383</v>
      </c>
      <c r="B166" s="259">
        <v>2</v>
      </c>
      <c r="C166" s="248" t="s">
        <v>382</v>
      </c>
      <c r="D166" s="257" t="s">
        <v>382</v>
      </c>
      <c r="E166" s="259">
        <v>2</v>
      </c>
      <c r="F166" s="257" t="s">
        <v>382</v>
      </c>
      <c r="G166" s="248" t="s">
        <v>382</v>
      </c>
      <c r="H166" s="259">
        <v>1</v>
      </c>
      <c r="I166" s="248" t="s">
        <v>382</v>
      </c>
      <c r="J166" s="257" t="s">
        <v>382</v>
      </c>
      <c r="K166" s="259">
        <v>1</v>
      </c>
      <c r="L166" s="257" t="s">
        <v>382</v>
      </c>
      <c r="M166" s="248" t="s">
        <v>382</v>
      </c>
      <c r="N166" s="259">
        <v>12</v>
      </c>
      <c r="O166" s="257" t="s">
        <v>382</v>
      </c>
      <c r="P166" s="248" t="s">
        <v>382</v>
      </c>
      <c r="Q166" s="260">
        <v>11</v>
      </c>
      <c r="R166" s="248" t="s">
        <v>382</v>
      </c>
      <c r="S166" s="248" t="s">
        <v>382</v>
      </c>
    </row>
    <row r="167" spans="1:19" x14ac:dyDescent="0.25">
      <c r="A167" s="137" t="s">
        <v>384</v>
      </c>
      <c r="B167" s="233">
        <v>0</v>
      </c>
      <c r="C167" s="233">
        <f>B167+B163</f>
        <v>1</v>
      </c>
      <c r="D167" s="233">
        <f t="shared" ref="D167" si="42">C167+C163</f>
        <v>1</v>
      </c>
      <c r="E167" s="233">
        <f t="shared" ref="E167" si="43">D167+D163</f>
        <v>1</v>
      </c>
      <c r="F167" s="233">
        <f t="shared" ref="F167" si="44">E167+E163</f>
        <v>2</v>
      </c>
      <c r="G167" s="233">
        <f t="shared" ref="G167" si="45">F167+F163</f>
        <v>2</v>
      </c>
      <c r="H167" s="233">
        <f t="shared" ref="H167" si="46">G167+G163</f>
        <v>2</v>
      </c>
      <c r="I167" s="233">
        <f t="shared" ref="I167" si="47">H167+H163</f>
        <v>3</v>
      </c>
      <c r="J167" s="233">
        <f t="shared" ref="J167" si="48">I167+I163</f>
        <v>3</v>
      </c>
      <c r="K167" s="233">
        <f t="shared" ref="K167" si="49">J167+J163</f>
        <v>3</v>
      </c>
      <c r="L167" s="233">
        <f t="shared" ref="L167" si="50">K167+K163</f>
        <v>4</v>
      </c>
      <c r="M167" s="233">
        <f t="shared" ref="M167" si="51">L167+L163</f>
        <v>4</v>
      </c>
      <c r="N167" s="233">
        <f t="shared" ref="N167" si="52">M167+M163</f>
        <v>4</v>
      </c>
      <c r="O167" s="233">
        <f t="shared" ref="O167" si="53">N167+N163</f>
        <v>5</v>
      </c>
      <c r="P167" s="233">
        <f t="shared" ref="P167" si="54">O167+O163</f>
        <v>5</v>
      </c>
      <c r="Q167" s="233">
        <f t="shared" ref="Q167" si="55">P167+P163</f>
        <v>5</v>
      </c>
      <c r="R167" s="233">
        <f t="shared" ref="R167" si="56">Q167+Q163</f>
        <v>6</v>
      </c>
      <c r="S167" s="233">
        <f t="shared" ref="S167" si="57">R167+R163</f>
        <v>6</v>
      </c>
    </row>
    <row r="168" spans="1:19" x14ac:dyDescent="0.25">
      <c r="A168" s="137" t="s">
        <v>385</v>
      </c>
      <c r="B168" t="s">
        <v>438</v>
      </c>
      <c r="C168" s="111"/>
      <c r="D168" s="111"/>
      <c r="E168" s="111" t="s">
        <v>438</v>
      </c>
      <c r="F168" s="137"/>
      <c r="G168" s="111"/>
      <c r="H168" s="137" t="s">
        <v>438</v>
      </c>
      <c r="I168" s="111"/>
      <c r="J168" s="111"/>
      <c r="K168" s="111" t="s">
        <v>438</v>
      </c>
      <c r="L168" s="111"/>
      <c r="M168" s="111"/>
      <c r="N168" t="s">
        <v>439</v>
      </c>
      <c r="Q168" t="s">
        <v>439</v>
      </c>
    </row>
    <row r="177" spans="1:19" x14ac:dyDescent="0.25">
      <c r="A177" t="s">
        <v>442</v>
      </c>
    </row>
    <row r="178" spans="1:19" x14ac:dyDescent="0.25">
      <c r="A178" t="s">
        <v>441</v>
      </c>
    </row>
    <row r="179" spans="1:19" x14ac:dyDescent="0.25">
      <c r="A179" t="s">
        <v>440</v>
      </c>
    </row>
    <row r="181" spans="1:19" ht="15.75" thickBot="1" x14ac:dyDescent="0.3">
      <c r="C181" t="s">
        <v>447</v>
      </c>
      <c r="I181" t="s">
        <v>448</v>
      </c>
      <c r="O181" t="s">
        <v>449</v>
      </c>
    </row>
    <row r="182" spans="1:19" x14ac:dyDescent="0.25">
      <c r="A182" s="261">
        <v>0</v>
      </c>
      <c r="B182" s="262">
        <v>1</v>
      </c>
      <c r="C182" s="262">
        <v>2</v>
      </c>
      <c r="D182" s="262">
        <v>3</v>
      </c>
      <c r="E182" s="262">
        <v>4</v>
      </c>
      <c r="F182" s="267">
        <v>5</v>
      </c>
      <c r="G182" s="271">
        <v>6</v>
      </c>
      <c r="H182" s="263">
        <v>7</v>
      </c>
      <c r="I182" s="263">
        <v>8</v>
      </c>
      <c r="J182" s="263">
        <v>9</v>
      </c>
      <c r="K182" s="263">
        <v>10</v>
      </c>
      <c r="L182" s="272">
        <v>11</v>
      </c>
      <c r="M182" s="269">
        <v>12</v>
      </c>
      <c r="N182" s="264">
        <v>13</v>
      </c>
      <c r="O182" s="264">
        <v>14</v>
      </c>
      <c r="P182" s="264">
        <v>15</v>
      </c>
      <c r="Q182" s="264">
        <v>16</v>
      </c>
      <c r="R182" s="265">
        <v>17</v>
      </c>
    </row>
    <row r="183" spans="1:19" ht="15.75" thickBot="1" x14ac:dyDescent="0.3">
      <c r="A183" s="266"/>
      <c r="B183" s="29"/>
      <c r="C183" s="29"/>
      <c r="D183" s="29"/>
      <c r="E183" s="29"/>
      <c r="F183" s="268"/>
      <c r="G183" s="266"/>
      <c r="H183" s="29"/>
      <c r="I183" s="29"/>
      <c r="J183" s="29"/>
      <c r="K183" s="29"/>
      <c r="L183" s="30"/>
      <c r="M183" s="270"/>
      <c r="N183" s="29"/>
      <c r="O183" s="29"/>
      <c r="P183" s="29"/>
      <c r="Q183" s="29"/>
      <c r="R183" s="30"/>
    </row>
    <row r="184" spans="1:19" x14ac:dyDescent="0.25">
      <c r="A184">
        <f t="shared" ref="A184:M184" si="58">A182/6</f>
        <v>0</v>
      </c>
      <c r="B184">
        <f t="shared" si="58"/>
        <v>0.16666666666666666</v>
      </c>
      <c r="C184">
        <f t="shared" si="58"/>
        <v>0.33333333333333331</v>
      </c>
      <c r="D184">
        <f t="shared" si="58"/>
        <v>0.5</v>
      </c>
      <c r="E184">
        <f t="shared" si="58"/>
        <v>0.66666666666666663</v>
      </c>
      <c r="F184">
        <f t="shared" si="58"/>
        <v>0.83333333333333337</v>
      </c>
      <c r="G184">
        <f t="shared" si="58"/>
        <v>1</v>
      </c>
      <c r="H184">
        <f t="shared" si="58"/>
        <v>1.1666666666666667</v>
      </c>
      <c r="I184">
        <f t="shared" si="58"/>
        <v>1.3333333333333333</v>
      </c>
      <c r="J184">
        <f t="shared" si="58"/>
        <v>1.5</v>
      </c>
      <c r="K184">
        <f t="shared" si="58"/>
        <v>1.6666666666666667</v>
      </c>
      <c r="L184">
        <f t="shared" si="58"/>
        <v>1.8333333333333333</v>
      </c>
      <c r="M184">
        <f t="shared" si="58"/>
        <v>2</v>
      </c>
      <c r="N184">
        <f t="shared" ref="N184:Q184" si="59">N182/6</f>
        <v>2.1666666666666665</v>
      </c>
      <c r="O184">
        <f t="shared" si="59"/>
        <v>2.3333333333333335</v>
      </c>
      <c r="P184">
        <f t="shared" si="59"/>
        <v>2.5</v>
      </c>
      <c r="Q184">
        <f t="shared" si="59"/>
        <v>2.6666666666666665</v>
      </c>
      <c r="R184">
        <f>R182/6</f>
        <v>2.8333333333333335</v>
      </c>
      <c r="S184" t="s">
        <v>444</v>
      </c>
    </row>
    <row r="185" spans="1:19" x14ac:dyDescent="0.25">
      <c r="A185">
        <f t="shared" ref="A185:Q185" si="60">INT(A184)</f>
        <v>0</v>
      </c>
      <c r="B185">
        <f t="shared" si="60"/>
        <v>0</v>
      </c>
      <c r="C185">
        <f t="shared" si="60"/>
        <v>0</v>
      </c>
      <c r="D185">
        <f t="shared" si="60"/>
        <v>0</v>
      </c>
      <c r="E185">
        <f t="shared" si="60"/>
        <v>0</v>
      </c>
      <c r="F185">
        <f t="shared" si="60"/>
        <v>0</v>
      </c>
      <c r="G185">
        <f t="shared" si="60"/>
        <v>1</v>
      </c>
      <c r="H185">
        <f t="shared" si="60"/>
        <v>1</v>
      </c>
      <c r="I185">
        <f t="shared" si="60"/>
        <v>1</v>
      </c>
      <c r="J185">
        <f t="shared" si="60"/>
        <v>1</v>
      </c>
      <c r="K185">
        <f t="shared" si="60"/>
        <v>1</v>
      </c>
      <c r="L185">
        <f t="shared" si="60"/>
        <v>1</v>
      </c>
      <c r="M185">
        <f t="shared" si="60"/>
        <v>2</v>
      </c>
      <c r="N185">
        <f t="shared" si="60"/>
        <v>2</v>
      </c>
      <c r="O185">
        <f t="shared" si="60"/>
        <v>2</v>
      </c>
      <c r="P185">
        <f t="shared" si="60"/>
        <v>2</v>
      </c>
      <c r="Q185">
        <f t="shared" si="60"/>
        <v>2</v>
      </c>
      <c r="R185">
        <f>INT(R184)</f>
        <v>2</v>
      </c>
      <c r="S185" t="s">
        <v>443</v>
      </c>
    </row>
    <row r="186" spans="1:19" x14ac:dyDescent="0.25">
      <c r="A186">
        <f t="shared" ref="A186:Q186" si="61">6*A185</f>
        <v>0</v>
      </c>
      <c r="B186">
        <f t="shared" si="61"/>
        <v>0</v>
      </c>
      <c r="C186">
        <f t="shared" si="61"/>
        <v>0</v>
      </c>
      <c r="D186">
        <f t="shared" si="61"/>
        <v>0</v>
      </c>
      <c r="E186">
        <f t="shared" si="61"/>
        <v>0</v>
      </c>
      <c r="F186">
        <f t="shared" si="61"/>
        <v>0</v>
      </c>
      <c r="G186">
        <f t="shared" si="61"/>
        <v>6</v>
      </c>
      <c r="H186">
        <f t="shared" si="61"/>
        <v>6</v>
      </c>
      <c r="I186">
        <f t="shared" si="61"/>
        <v>6</v>
      </c>
      <c r="J186">
        <f t="shared" si="61"/>
        <v>6</v>
      </c>
      <c r="K186">
        <f t="shared" si="61"/>
        <v>6</v>
      </c>
      <c r="L186">
        <f t="shared" si="61"/>
        <v>6</v>
      </c>
      <c r="M186">
        <f t="shared" si="61"/>
        <v>12</v>
      </c>
      <c r="N186">
        <f t="shared" si="61"/>
        <v>12</v>
      </c>
      <c r="O186">
        <f t="shared" si="61"/>
        <v>12</v>
      </c>
      <c r="P186">
        <f t="shared" si="61"/>
        <v>12</v>
      </c>
      <c r="Q186">
        <f t="shared" si="61"/>
        <v>12</v>
      </c>
      <c r="R186">
        <f>6*R185</f>
        <v>12</v>
      </c>
      <c r="S186" t="s">
        <v>445</v>
      </c>
    </row>
    <row r="187" spans="1:19" x14ac:dyDescent="0.25">
      <c r="A187">
        <f t="shared" ref="A187:Q187" si="62">A182-A186</f>
        <v>0</v>
      </c>
      <c r="B187">
        <f t="shared" si="62"/>
        <v>1</v>
      </c>
      <c r="C187">
        <f t="shared" si="62"/>
        <v>2</v>
      </c>
      <c r="D187">
        <f t="shared" si="62"/>
        <v>3</v>
      </c>
      <c r="E187">
        <f t="shared" si="62"/>
        <v>4</v>
      </c>
      <c r="F187">
        <f t="shared" si="62"/>
        <v>5</v>
      </c>
      <c r="G187">
        <f t="shared" si="62"/>
        <v>0</v>
      </c>
      <c r="H187">
        <f t="shared" si="62"/>
        <v>1</v>
      </c>
      <c r="I187">
        <f t="shared" si="62"/>
        <v>2</v>
      </c>
      <c r="J187">
        <f t="shared" si="62"/>
        <v>3</v>
      </c>
      <c r="K187">
        <f t="shared" si="62"/>
        <v>4</v>
      </c>
      <c r="L187">
        <f t="shared" si="62"/>
        <v>5</v>
      </c>
      <c r="M187">
        <f t="shared" si="62"/>
        <v>0</v>
      </c>
      <c r="N187">
        <f t="shared" si="62"/>
        <v>1</v>
      </c>
      <c r="O187">
        <f t="shared" si="62"/>
        <v>2</v>
      </c>
      <c r="P187">
        <f t="shared" si="62"/>
        <v>3</v>
      </c>
      <c r="Q187">
        <f t="shared" si="62"/>
        <v>4</v>
      </c>
      <c r="R187">
        <f>R182-R186</f>
        <v>5</v>
      </c>
      <c r="S187" t="s">
        <v>446</v>
      </c>
    </row>
  </sheetData>
  <mergeCells count="73">
    <mergeCell ref="Q164:S164"/>
    <mergeCell ref="B165:D165"/>
    <mergeCell ref="E165:G165"/>
    <mergeCell ref="H165:J165"/>
    <mergeCell ref="K165:M165"/>
    <mergeCell ref="N165:P165"/>
    <mergeCell ref="Q165:S165"/>
    <mergeCell ref="B164:D164"/>
    <mergeCell ref="E164:G164"/>
    <mergeCell ref="H164:J164"/>
    <mergeCell ref="K164:M164"/>
    <mergeCell ref="N164:P164"/>
    <mergeCell ref="K49:M49"/>
    <mergeCell ref="B50:D50"/>
    <mergeCell ref="E50:G50"/>
    <mergeCell ref="H50:J50"/>
    <mergeCell ref="K50:M50"/>
    <mergeCell ref="B27:D27"/>
    <mergeCell ref="E27:G27"/>
    <mergeCell ref="H27:J27"/>
    <mergeCell ref="K27:M27"/>
    <mergeCell ref="B28:D28"/>
    <mergeCell ref="E28:G28"/>
    <mergeCell ref="H28:J28"/>
    <mergeCell ref="K28:M28"/>
    <mergeCell ref="B78:D78"/>
    <mergeCell ref="E78:G78"/>
    <mergeCell ref="H78:J78"/>
    <mergeCell ref="B64:C64"/>
    <mergeCell ref="B42:D42"/>
    <mergeCell ref="E42:G42"/>
    <mergeCell ref="H42:J42"/>
    <mergeCell ref="B75:D75"/>
    <mergeCell ref="E75:G75"/>
    <mergeCell ref="H75:J75"/>
    <mergeCell ref="B45:D45"/>
    <mergeCell ref="E45:G45"/>
    <mergeCell ref="H45:J45"/>
    <mergeCell ref="B49:D49"/>
    <mergeCell ref="E49:G49"/>
    <mergeCell ref="H49:J49"/>
    <mergeCell ref="L92:M92"/>
    <mergeCell ref="B93:C93"/>
    <mergeCell ref="D93:E93"/>
    <mergeCell ref="F93:G93"/>
    <mergeCell ref="H93:I93"/>
    <mergeCell ref="J93:K93"/>
    <mergeCell ref="B92:C92"/>
    <mergeCell ref="D92:E92"/>
    <mergeCell ref="F92:G92"/>
    <mergeCell ref="H92:I92"/>
    <mergeCell ref="J92:K92"/>
    <mergeCell ref="B120:C120"/>
    <mergeCell ref="D120:E120"/>
    <mergeCell ref="B123:C123"/>
    <mergeCell ref="D123:E123"/>
    <mergeCell ref="L93:M93"/>
    <mergeCell ref="B109:C109"/>
    <mergeCell ref="N128:P128"/>
    <mergeCell ref="Q128:S128"/>
    <mergeCell ref="B128:D128"/>
    <mergeCell ref="E128:G128"/>
    <mergeCell ref="H128:J128"/>
    <mergeCell ref="K128:M128"/>
    <mergeCell ref="B145:C145"/>
    <mergeCell ref="B156:C156"/>
    <mergeCell ref="B159:C159"/>
    <mergeCell ref="Q129:S129"/>
    <mergeCell ref="N129:P129"/>
    <mergeCell ref="B129:D129"/>
    <mergeCell ref="E129:G129"/>
    <mergeCell ref="H129:J129"/>
    <mergeCell ref="K129:M129"/>
  </mergeCells>
  <conditionalFormatting sqref="B48:M48">
    <cfRule type="cellIs" dxfId="11" priority="11" operator="equal">
      <formula>1</formula>
    </cfRule>
  </conditionalFormatting>
  <conditionalFormatting sqref="B78:J78">
    <cfRule type="expression" dxfId="10" priority="10">
      <formula>B78&gt;=$B$19</formula>
    </cfRule>
  </conditionalFormatting>
  <conditionalFormatting sqref="B61:I61 B62:B63 D66:D71">
    <cfRule type="containsText" dxfId="9" priority="9" operator="containsText" text="BE">
      <formula>NOT(ISERROR(SEARCH("BE",B61)))</formula>
    </cfRule>
  </conditionalFormatting>
  <conditionalFormatting sqref="B107:B108 B106:G106 I106">
    <cfRule type="containsText" dxfId="8" priority="8" operator="containsText" text="BE">
      <formula>NOT(ISERROR(SEARCH("BE",B106)))</formula>
    </cfRule>
  </conditionalFormatting>
  <conditionalFormatting sqref="B123 F123:J123 D123">
    <cfRule type="expression" dxfId="7" priority="7">
      <formula>B123&gt;=$B$19</formula>
    </cfRule>
  </conditionalFormatting>
  <conditionalFormatting sqref="D111:D116">
    <cfRule type="containsText" dxfId="6" priority="6" operator="containsText" text="BE">
      <formula>NOT(ISERROR(SEARCH("BE",D111)))</formula>
    </cfRule>
  </conditionalFormatting>
  <conditionalFormatting sqref="B132:S132">
    <cfRule type="expression" dxfId="5" priority="5">
      <formula>B127=1</formula>
    </cfRule>
  </conditionalFormatting>
  <conditionalFormatting sqref="B142:B143 I141 B141:G141">
    <cfRule type="containsText" dxfId="4" priority="4" operator="containsText" text="BE">
      <formula>NOT(ISERROR(SEARCH("BE",B141)))</formula>
    </cfRule>
  </conditionalFormatting>
  <conditionalFormatting sqref="B159">
    <cfRule type="expression" dxfId="3" priority="3">
      <formula>B159&gt;=$B$19</formula>
    </cfRule>
  </conditionalFormatting>
  <conditionalFormatting sqref="D147:D152">
    <cfRule type="containsText" dxfId="2" priority="2" operator="containsText" text="BE">
      <formula>NOT(ISERROR(SEARCH("BE",D147)))</formula>
    </cfRule>
  </conditionalFormatting>
  <conditionalFormatting sqref="B168:S168">
    <cfRule type="expression" dxfId="1" priority="1">
      <formula>B163=1</formula>
    </cfRule>
  </conditionalFormatting>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25"/>
  <sheetViews>
    <sheetView topLeftCell="A17" zoomScale="120" zoomScaleNormal="120" workbookViewId="0">
      <selection activeCell="S28" sqref="S28"/>
    </sheetView>
  </sheetViews>
  <sheetFormatPr defaultRowHeight="15" x14ac:dyDescent="0.25"/>
  <cols>
    <col min="2" max="16" width="6.140625" customWidth="1"/>
  </cols>
  <sheetData>
    <row r="2" spans="1:25" x14ac:dyDescent="0.25">
      <c r="R2" t="s">
        <v>451</v>
      </c>
    </row>
    <row r="3" spans="1:25" x14ac:dyDescent="0.25">
      <c r="A3" s="163" t="s">
        <v>112</v>
      </c>
      <c r="B3" s="163">
        <v>0</v>
      </c>
      <c r="C3" s="163">
        <v>1</v>
      </c>
      <c r="D3" s="163">
        <v>2</v>
      </c>
      <c r="E3" s="163">
        <v>3</v>
      </c>
      <c r="F3" s="163">
        <v>4</v>
      </c>
      <c r="G3" s="163">
        <v>5</v>
      </c>
      <c r="H3" s="163">
        <v>6</v>
      </c>
      <c r="I3" s="163">
        <v>7</v>
      </c>
      <c r="J3" s="163">
        <v>8</v>
      </c>
      <c r="K3" s="163">
        <v>9</v>
      </c>
      <c r="L3" s="163">
        <v>10</v>
      </c>
      <c r="M3" s="163">
        <v>11</v>
      </c>
      <c r="N3" s="163">
        <v>12</v>
      </c>
      <c r="O3" s="163">
        <v>13</v>
      </c>
      <c r="P3" s="163">
        <v>14</v>
      </c>
      <c r="R3" t="s">
        <v>452</v>
      </c>
      <c r="T3">
        <v>3</v>
      </c>
      <c r="U3">
        <v>4</v>
      </c>
      <c r="V3">
        <v>3</v>
      </c>
      <c r="W3">
        <v>4</v>
      </c>
      <c r="X3">
        <v>11</v>
      </c>
      <c r="Y3">
        <v>12</v>
      </c>
    </row>
    <row r="4" spans="1:25" x14ac:dyDescent="0.25">
      <c r="A4" t="s">
        <v>450</v>
      </c>
      <c r="B4" s="135">
        <v>0</v>
      </c>
      <c r="C4" s="135">
        <v>2</v>
      </c>
      <c r="D4" s="135">
        <v>5</v>
      </c>
      <c r="E4" s="135">
        <v>8</v>
      </c>
      <c r="F4" s="135">
        <v>10</v>
      </c>
      <c r="G4" s="1">
        <v>12</v>
      </c>
      <c r="H4" s="1">
        <v>14</v>
      </c>
      <c r="I4" s="1">
        <v>17</v>
      </c>
      <c r="J4" s="1">
        <v>29</v>
      </c>
      <c r="K4" s="1">
        <v>21</v>
      </c>
      <c r="L4" s="273">
        <v>22</v>
      </c>
      <c r="M4" s="273">
        <v>25</v>
      </c>
      <c r="N4" s="273">
        <v>27</v>
      </c>
      <c r="O4" s="273">
        <v>29</v>
      </c>
      <c r="P4" s="273">
        <v>-1</v>
      </c>
      <c r="R4" t="s">
        <v>454</v>
      </c>
      <c r="T4">
        <f>T3/5</f>
        <v>0.6</v>
      </c>
      <c r="U4">
        <f t="shared" ref="U4:X4" si="0">U3/5</f>
        <v>0.8</v>
      </c>
      <c r="V4">
        <f t="shared" si="0"/>
        <v>0.6</v>
      </c>
      <c r="W4">
        <f t="shared" si="0"/>
        <v>0.8</v>
      </c>
      <c r="X4">
        <f t="shared" si="0"/>
        <v>2.2000000000000002</v>
      </c>
      <c r="Y4">
        <f>Y3/5</f>
        <v>2.4</v>
      </c>
    </row>
    <row r="5" spans="1:25" x14ac:dyDescent="0.25">
      <c r="A5" t="s">
        <v>459</v>
      </c>
      <c r="R5" t="s">
        <v>453</v>
      </c>
      <c r="T5">
        <f>INT(T4)</f>
        <v>0</v>
      </c>
      <c r="U5">
        <f t="shared" ref="U5:Y5" si="1">INT(U4)</f>
        <v>0</v>
      </c>
      <c r="V5">
        <f t="shared" si="1"/>
        <v>0</v>
      </c>
      <c r="W5">
        <f t="shared" si="1"/>
        <v>0</v>
      </c>
      <c r="X5">
        <f t="shared" si="1"/>
        <v>2</v>
      </c>
      <c r="Y5">
        <f t="shared" si="1"/>
        <v>2</v>
      </c>
    </row>
    <row r="6" spans="1:25" x14ac:dyDescent="0.25">
      <c r="A6" s="163" t="s">
        <v>112</v>
      </c>
      <c r="B6" s="163">
        <f>MOD(B3,5)</f>
        <v>0</v>
      </c>
      <c r="C6" s="163">
        <f t="shared" ref="C6:F6" si="2">MOD(C3,5)</f>
        <v>1</v>
      </c>
      <c r="D6" s="163">
        <f t="shared" si="2"/>
        <v>2</v>
      </c>
      <c r="E6" s="163">
        <f t="shared" si="2"/>
        <v>3</v>
      </c>
      <c r="F6" s="163">
        <f t="shared" si="2"/>
        <v>4</v>
      </c>
      <c r="G6" s="163"/>
      <c r="H6" s="163"/>
      <c r="I6" s="163"/>
      <c r="J6" s="163"/>
      <c r="K6" s="163"/>
      <c r="L6" s="163">
        <f>MOD(L3,5)</f>
        <v>0</v>
      </c>
      <c r="M6" s="163">
        <f t="shared" ref="M6:P6" si="3">MOD(M3,5)</f>
        <v>1</v>
      </c>
      <c r="N6" s="163">
        <f t="shared" si="3"/>
        <v>2</v>
      </c>
      <c r="O6" s="163">
        <f t="shared" si="3"/>
        <v>3</v>
      </c>
      <c r="P6" s="163">
        <f t="shared" si="3"/>
        <v>4</v>
      </c>
      <c r="R6" t="s">
        <v>457</v>
      </c>
    </row>
    <row r="7" spans="1:25" x14ac:dyDescent="0.25">
      <c r="A7" t="s">
        <v>458</v>
      </c>
      <c r="B7" s="135">
        <v>1</v>
      </c>
      <c r="C7" s="135">
        <v>1</v>
      </c>
      <c r="D7" s="135">
        <v>0</v>
      </c>
      <c r="E7" s="135">
        <v>1</v>
      </c>
      <c r="F7" s="135">
        <v>0</v>
      </c>
      <c r="L7" s="273">
        <v>1</v>
      </c>
      <c r="M7" s="273">
        <v>1</v>
      </c>
      <c r="N7" s="273">
        <v>0</v>
      </c>
      <c r="O7" s="273">
        <v>1</v>
      </c>
      <c r="P7" s="273">
        <v>0</v>
      </c>
      <c r="R7" t="s">
        <v>455</v>
      </c>
    </row>
    <row r="8" spans="1:25" x14ac:dyDescent="0.25">
      <c r="R8" t="s">
        <v>456</v>
      </c>
    </row>
    <row r="9" spans="1:25" x14ac:dyDescent="0.25">
      <c r="R9">
        <f>22-12</f>
        <v>10</v>
      </c>
    </row>
    <row r="10" spans="1:25" x14ac:dyDescent="0.25">
      <c r="R10">
        <f>12-0</f>
        <v>12</v>
      </c>
    </row>
    <row r="12" spans="1:25" x14ac:dyDescent="0.25">
      <c r="A12" t="s">
        <v>461</v>
      </c>
    </row>
    <row r="13" spans="1:25" x14ac:dyDescent="0.25">
      <c r="A13" s="163" t="s">
        <v>112</v>
      </c>
      <c r="B13" s="163">
        <v>0</v>
      </c>
      <c r="C13" s="163">
        <v>1</v>
      </c>
      <c r="D13" s="163">
        <v>2</v>
      </c>
      <c r="E13" s="163">
        <v>3</v>
      </c>
      <c r="F13" s="163">
        <v>4</v>
      </c>
      <c r="G13" s="163">
        <v>5</v>
      </c>
      <c r="H13" s="163">
        <v>6</v>
      </c>
      <c r="I13" s="163">
        <v>7</v>
      </c>
      <c r="J13" s="163">
        <v>8</v>
      </c>
      <c r="K13" s="163">
        <v>9</v>
      </c>
      <c r="L13" s="163">
        <v>10</v>
      </c>
      <c r="M13" s="163">
        <v>11</v>
      </c>
    </row>
    <row r="14" spans="1:25" x14ac:dyDescent="0.25">
      <c r="A14" t="s">
        <v>460</v>
      </c>
      <c r="B14" s="1">
        <v>0</v>
      </c>
      <c r="C14" s="1">
        <v>0</v>
      </c>
      <c r="D14" s="1">
        <v>2</v>
      </c>
      <c r="E14" s="1">
        <v>0</v>
      </c>
      <c r="F14" s="1">
        <v>0</v>
      </c>
      <c r="G14" s="1">
        <v>0</v>
      </c>
      <c r="H14" s="1">
        <v>0</v>
      </c>
      <c r="I14" s="1">
        <v>0</v>
      </c>
      <c r="J14" s="1">
        <v>2</v>
      </c>
      <c r="K14" s="1">
        <v>0</v>
      </c>
      <c r="L14" s="1">
        <v>0</v>
      </c>
      <c r="M14" s="1">
        <v>0</v>
      </c>
    </row>
    <row r="23" spans="18:26" x14ac:dyDescent="0.25">
      <c r="R23" s="136">
        <v>10</v>
      </c>
      <c r="S23" s="136">
        <v>11</v>
      </c>
      <c r="T23" s="136">
        <v>12</v>
      </c>
      <c r="U23" s="136"/>
      <c r="V23" s="136"/>
      <c r="W23" s="136"/>
      <c r="X23" s="136"/>
      <c r="Y23" s="136"/>
      <c r="Z23" s="136"/>
    </row>
    <row r="24" spans="18:26" x14ac:dyDescent="0.25">
      <c r="R24" s="136">
        <f>MOD(R23,5)</f>
        <v>0</v>
      </c>
      <c r="S24" s="136">
        <f t="shared" ref="S24:T24" si="4">MOD(S23,5)</f>
        <v>1</v>
      </c>
      <c r="T24" s="136">
        <f t="shared" si="4"/>
        <v>2</v>
      </c>
      <c r="U24" s="136"/>
      <c r="V24" s="136"/>
      <c r="W24" s="136"/>
      <c r="X24" s="136"/>
      <c r="Y24" s="136"/>
      <c r="Z24" s="136"/>
    </row>
    <row r="25" spans="18:26" x14ac:dyDescent="0.25">
      <c r="R25" s="136"/>
      <c r="S25" s="136"/>
      <c r="T25" s="136"/>
      <c r="U25" s="136"/>
      <c r="V25" s="136"/>
      <c r="W25" s="136"/>
      <c r="X25" s="136"/>
      <c r="Y25" s="136"/>
      <c r="Z25" s="136"/>
    </row>
  </sheetData>
  <conditionalFormatting sqref="B14:M14">
    <cfRule type="cellIs" dxfId="0" priority="1" operator="greaterThan">
      <formula>0</formula>
    </cfRule>
  </conditionalFormatting>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topLeftCell="A6" workbookViewId="0">
      <selection activeCell="K18" sqref="K18"/>
    </sheetView>
  </sheetViews>
  <sheetFormatPr defaultRowHeight="15" x14ac:dyDescent="0.25"/>
  <cols>
    <col min="1" max="1" width="15.7109375" bestFit="1" customWidth="1"/>
    <col min="2" max="13" width="9.28515625" customWidth="1"/>
    <col min="19" max="19" width="46.7109375" bestFit="1" customWidth="1"/>
  </cols>
  <sheetData>
    <row r="1" spans="1:19" x14ac:dyDescent="0.25">
      <c r="B1" t="s">
        <v>464</v>
      </c>
    </row>
    <row r="2" spans="1:19" x14ac:dyDescent="0.25">
      <c r="B2" s="279" t="s">
        <v>465</v>
      </c>
      <c r="C2" s="279" t="s">
        <v>466</v>
      </c>
      <c r="D2" s="279" t="s">
        <v>467</v>
      </c>
      <c r="E2" s="279" t="s">
        <v>468</v>
      </c>
      <c r="F2" s="279" t="s">
        <v>469</v>
      </c>
      <c r="G2" s="279" t="s">
        <v>470</v>
      </c>
      <c r="H2" s="279" t="s">
        <v>471</v>
      </c>
      <c r="I2" s="275" t="s">
        <v>472</v>
      </c>
    </row>
    <row r="3" spans="1:19" ht="54" customHeight="1" x14ac:dyDescent="0.25">
      <c r="B3" s="277" t="s">
        <v>103</v>
      </c>
      <c r="C3" s="280" t="s">
        <v>473</v>
      </c>
      <c r="D3" s="280" t="s">
        <v>474</v>
      </c>
      <c r="E3" s="280" t="s">
        <v>475</v>
      </c>
      <c r="F3" s="280" t="s">
        <v>476</v>
      </c>
      <c r="G3" s="280" t="s">
        <v>477</v>
      </c>
      <c r="H3" s="280" t="s">
        <v>478</v>
      </c>
      <c r="I3" s="275" t="s">
        <v>103</v>
      </c>
    </row>
    <row r="4" spans="1:19" x14ac:dyDescent="0.25">
      <c r="B4" s="277" t="s">
        <v>102</v>
      </c>
      <c r="C4" s="274">
        <v>6</v>
      </c>
      <c r="D4" s="274">
        <v>7</v>
      </c>
      <c r="E4" s="274">
        <v>8</v>
      </c>
      <c r="F4" s="274">
        <v>9</v>
      </c>
      <c r="G4" s="274">
        <v>10</v>
      </c>
      <c r="H4" s="274">
        <v>11</v>
      </c>
      <c r="I4" s="276" t="s">
        <v>102</v>
      </c>
    </row>
    <row r="5" spans="1:19" x14ac:dyDescent="0.25">
      <c r="A5" s="278" t="s">
        <v>375</v>
      </c>
      <c r="B5" s="277" t="s">
        <v>463</v>
      </c>
      <c r="C5" s="274">
        <v>12</v>
      </c>
      <c r="D5" s="274">
        <v>13</v>
      </c>
      <c r="E5" s="274">
        <v>14</v>
      </c>
      <c r="F5" s="274">
        <v>15</v>
      </c>
      <c r="G5" s="274">
        <v>16</v>
      </c>
      <c r="H5" s="274">
        <v>17</v>
      </c>
      <c r="I5" s="276" t="s">
        <v>463</v>
      </c>
    </row>
    <row r="8" spans="1:19" x14ac:dyDescent="0.25">
      <c r="C8" t="s">
        <v>486</v>
      </c>
    </row>
    <row r="9" spans="1:19" x14ac:dyDescent="0.25">
      <c r="C9" t="s">
        <v>480</v>
      </c>
    </row>
    <row r="10" spans="1:19" x14ac:dyDescent="0.25">
      <c r="C10" t="s">
        <v>479</v>
      </c>
    </row>
    <row r="11" spans="1:19" x14ac:dyDescent="0.25">
      <c r="A11" s="11" t="s">
        <v>481</v>
      </c>
      <c r="C11" t="s">
        <v>483</v>
      </c>
      <c r="F11" s="282"/>
      <c r="I11" t="s">
        <v>484</v>
      </c>
      <c r="L11" s="282"/>
      <c r="O11" t="s">
        <v>485</v>
      </c>
      <c r="S11" t="s">
        <v>487</v>
      </c>
    </row>
    <row r="12" spans="1:19" x14ac:dyDescent="0.25">
      <c r="A12" s="135">
        <v>0</v>
      </c>
      <c r="B12" s="135">
        <v>1</v>
      </c>
      <c r="C12" s="135">
        <v>2</v>
      </c>
      <c r="D12" s="135">
        <v>3</v>
      </c>
      <c r="E12" s="135">
        <v>4</v>
      </c>
      <c r="F12" s="135">
        <v>5</v>
      </c>
      <c r="G12" s="135">
        <v>6</v>
      </c>
      <c r="H12" s="135">
        <v>7</v>
      </c>
      <c r="I12" s="135">
        <v>8</v>
      </c>
      <c r="J12" s="135">
        <v>9</v>
      </c>
      <c r="K12" s="135">
        <v>10</v>
      </c>
      <c r="L12" s="135">
        <v>11</v>
      </c>
      <c r="M12" s="135">
        <v>12</v>
      </c>
      <c r="N12" s="135">
        <v>13</v>
      </c>
      <c r="O12" s="135">
        <v>14</v>
      </c>
      <c r="P12" s="135">
        <v>15</v>
      </c>
      <c r="Q12" s="135">
        <v>16</v>
      </c>
      <c r="R12" s="135">
        <v>17</v>
      </c>
      <c r="S12" t="s">
        <v>487</v>
      </c>
    </row>
    <row r="13" spans="1:19" hidden="1" x14ac:dyDescent="0.25">
      <c r="A13" s="4">
        <f t="shared" ref="A13:Q13" si="0">17-A12</f>
        <v>17</v>
      </c>
      <c r="B13" s="4">
        <f t="shared" si="0"/>
        <v>16</v>
      </c>
      <c r="C13" s="4">
        <f t="shared" si="0"/>
        <v>15</v>
      </c>
      <c r="D13" s="4">
        <f t="shared" si="0"/>
        <v>14</v>
      </c>
      <c r="E13" s="4">
        <f t="shared" si="0"/>
        <v>13</v>
      </c>
      <c r="F13" s="4">
        <f t="shared" si="0"/>
        <v>12</v>
      </c>
      <c r="G13" s="4">
        <f t="shared" si="0"/>
        <v>11</v>
      </c>
      <c r="H13" s="4">
        <f t="shared" si="0"/>
        <v>10</v>
      </c>
      <c r="I13" s="4">
        <f t="shared" si="0"/>
        <v>9</v>
      </c>
      <c r="J13" s="4">
        <f t="shared" si="0"/>
        <v>8</v>
      </c>
      <c r="K13" s="4">
        <f t="shared" si="0"/>
        <v>7</v>
      </c>
      <c r="L13" s="4">
        <f t="shared" si="0"/>
        <v>6</v>
      </c>
      <c r="M13" s="4">
        <f t="shared" si="0"/>
        <v>5</v>
      </c>
      <c r="N13" s="4">
        <f t="shared" si="0"/>
        <v>4</v>
      </c>
      <c r="O13" s="4">
        <f t="shared" si="0"/>
        <v>3</v>
      </c>
      <c r="P13" s="4">
        <f t="shared" si="0"/>
        <v>2</v>
      </c>
      <c r="Q13" s="4">
        <f t="shared" si="0"/>
        <v>1</v>
      </c>
      <c r="R13" s="4">
        <f>17-R12</f>
        <v>0</v>
      </c>
    </row>
    <row r="14" spans="1:19" hidden="1" x14ac:dyDescent="0.25">
      <c r="A14" s="16" t="s">
        <v>482</v>
      </c>
    </row>
    <row r="15" spans="1:19" x14ac:dyDescent="0.25">
      <c r="A15" s="4">
        <v>0</v>
      </c>
      <c r="B15" s="4">
        <v>1</v>
      </c>
      <c r="C15" s="4">
        <v>2</v>
      </c>
      <c r="D15" s="4">
        <v>3</v>
      </c>
      <c r="E15" s="4">
        <v>4</v>
      </c>
      <c r="F15" s="4">
        <v>5</v>
      </c>
      <c r="G15" s="273">
        <v>0</v>
      </c>
      <c r="H15" s="273">
        <v>0</v>
      </c>
      <c r="I15" s="273">
        <v>1</v>
      </c>
      <c r="J15" s="273">
        <v>1</v>
      </c>
      <c r="K15" s="273">
        <v>3</v>
      </c>
      <c r="L15" s="273">
        <v>3</v>
      </c>
      <c r="M15" s="283">
        <v>0</v>
      </c>
      <c r="N15" s="283">
        <v>0</v>
      </c>
      <c r="O15" s="283">
        <v>1</v>
      </c>
      <c r="P15" s="283">
        <v>1</v>
      </c>
      <c r="Q15" s="283">
        <v>3</v>
      </c>
      <c r="R15" s="283">
        <v>3</v>
      </c>
      <c r="S15" s="284" t="s">
        <v>488</v>
      </c>
    </row>
    <row r="16" spans="1:19" x14ac:dyDescent="0.25">
      <c r="A16" t="str">
        <f>RIGHT($C$11,2)&amp;"["&amp;A12&amp;"]"</f>
        <v>Q2[0]</v>
      </c>
      <c r="B16" t="str">
        <f t="shared" ref="B16:F16" si="1">RIGHT($C$11,2)&amp;"["&amp;B12&amp;"]"</f>
        <v>Q2[1]</v>
      </c>
      <c r="C16" t="str">
        <f t="shared" si="1"/>
        <v>Q2[2]</v>
      </c>
      <c r="D16" t="str">
        <f t="shared" si="1"/>
        <v>Q2[3]</v>
      </c>
      <c r="E16" t="str">
        <f t="shared" si="1"/>
        <v>Q2[4]</v>
      </c>
      <c r="F16" t="str">
        <f t="shared" si="1"/>
        <v>Q2[5]</v>
      </c>
      <c r="G16" t="str">
        <f>RIGHT($I$11,2)&amp;"["&amp;G15&amp;"]"</f>
        <v>Q1[0]</v>
      </c>
      <c r="H16" t="str">
        <f t="shared" ref="H16:L16" si="2">RIGHT($I$11,2)&amp;"["&amp;H15&amp;"]"</f>
        <v>Q1[0]</v>
      </c>
      <c r="I16" t="str">
        <f t="shared" si="2"/>
        <v>Q1[1]</v>
      </c>
      <c r="J16" t="str">
        <f t="shared" si="2"/>
        <v>Q1[1]</v>
      </c>
      <c r="K16" t="str">
        <f t="shared" si="2"/>
        <v>Q1[3]</v>
      </c>
      <c r="L16" t="str">
        <f t="shared" si="2"/>
        <v>Q1[3]</v>
      </c>
      <c r="M16" t="str">
        <f>RIGHT($O$11,2)&amp;"["&amp;M15&amp;"]"</f>
        <v>Q0[0]</v>
      </c>
      <c r="N16" t="str">
        <f t="shared" ref="N16:R16" si="3">RIGHT($O$11,2)&amp;"["&amp;N15&amp;"]"</f>
        <v>Q0[0]</v>
      </c>
      <c r="O16" t="str">
        <f t="shared" si="3"/>
        <v>Q0[1]</v>
      </c>
      <c r="P16" t="str">
        <f t="shared" si="3"/>
        <v>Q0[1]</v>
      </c>
      <c r="Q16" t="str">
        <f t="shared" si="3"/>
        <v>Q0[3]</v>
      </c>
      <c r="R16" t="str">
        <f t="shared" si="3"/>
        <v>Q0[3]</v>
      </c>
      <c r="S16" s="281" t="s">
        <v>489</v>
      </c>
    </row>
    <row r="17" spans="1:18" x14ac:dyDescent="0.25">
      <c r="A17" s="4">
        <v>0</v>
      </c>
      <c r="B17" s="4">
        <v>1</v>
      </c>
      <c r="C17" s="4">
        <v>2</v>
      </c>
      <c r="D17" s="4">
        <v>3</v>
      </c>
      <c r="E17" s="4">
        <v>4</v>
      </c>
      <c r="F17" s="4">
        <v>5</v>
      </c>
      <c r="G17" s="273">
        <f>MOD(G12,6)</f>
        <v>0</v>
      </c>
      <c r="H17" s="273">
        <f t="shared" ref="H17:L17" si="4">MOD(H12,6)</f>
        <v>1</v>
      </c>
      <c r="I17" s="273">
        <f t="shared" si="4"/>
        <v>2</v>
      </c>
      <c r="J17" s="273">
        <f t="shared" si="4"/>
        <v>3</v>
      </c>
      <c r="K17" s="273">
        <f t="shared" si="4"/>
        <v>4</v>
      </c>
      <c r="L17" s="273">
        <f t="shared" si="4"/>
        <v>5</v>
      </c>
      <c r="M17" s="283">
        <f>MOD(M12,6)</f>
        <v>0</v>
      </c>
      <c r="N17" s="283">
        <f t="shared" ref="N17:R17" si="5">MOD(N12,6)</f>
        <v>1</v>
      </c>
      <c r="O17" s="283">
        <f t="shared" si="5"/>
        <v>2</v>
      </c>
      <c r="P17" s="283">
        <f t="shared" si="5"/>
        <v>3</v>
      </c>
      <c r="Q17" s="283">
        <f t="shared" si="5"/>
        <v>4</v>
      </c>
      <c r="R17" s="283">
        <f t="shared" si="5"/>
        <v>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295" t="s">
        <v>70</v>
      </c>
      <c r="D35" s="290"/>
      <c r="E35" s="291"/>
      <c r="F35" s="295" t="s">
        <v>74</v>
      </c>
      <c r="G35" s="290"/>
      <c r="H35" s="291"/>
      <c r="I35" s="295" t="s">
        <v>80</v>
      </c>
      <c r="J35" s="290"/>
      <c r="K35" s="291"/>
      <c r="L35" s="295" t="s">
        <v>82</v>
      </c>
      <c r="M35" s="290"/>
      <c r="N35" s="291"/>
      <c r="O35" s="295" t="s">
        <v>84</v>
      </c>
      <c r="P35" s="290"/>
      <c r="Q35" s="291"/>
      <c r="R35" s="289" t="s">
        <v>91</v>
      </c>
      <c r="S35" s="290"/>
      <c r="T35" s="291"/>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292" t="s">
        <v>70</v>
      </c>
      <c r="D48" s="293"/>
      <c r="E48" s="294"/>
      <c r="F48" s="295" t="s">
        <v>74</v>
      </c>
      <c r="G48" s="290"/>
      <c r="H48" s="291"/>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287" t="s">
        <v>102</v>
      </c>
      <c r="D59" s="288"/>
      <c r="F59" s="287" t="s">
        <v>103</v>
      </c>
      <c r="G59" s="288"/>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zoomScaleNormal="100" workbookViewId="0">
      <selection activeCell="L5" sqref="L5"/>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9">
        <f>H6+L6</f>
        <v>5</v>
      </c>
    </row>
    <row r="6" spans="3:12" x14ac:dyDescent="0.25">
      <c r="C6" s="124">
        <v>4</v>
      </c>
      <c r="D6" s="125" t="s">
        <v>167</v>
      </c>
      <c r="E6" s="111">
        <v>1</v>
      </c>
      <c r="F6" s="111">
        <v>2</v>
      </c>
      <c r="G6" s="111">
        <v>0</v>
      </c>
      <c r="H6" s="120">
        <f>F7+H7</f>
        <v>2</v>
      </c>
      <c r="I6" s="111">
        <v>1</v>
      </c>
      <c r="J6" s="111">
        <v>2</v>
      </c>
      <c r="K6" s="111">
        <v>0</v>
      </c>
      <c r="L6" s="121">
        <f>J7+L7</f>
        <v>3</v>
      </c>
    </row>
    <row r="7" spans="3:12" x14ac:dyDescent="0.25">
      <c r="C7" s="124">
        <v>2</v>
      </c>
      <c r="D7" s="125" t="s">
        <v>166</v>
      </c>
      <c r="E7" s="111">
        <v>1</v>
      </c>
      <c r="F7" s="285">
        <f>E9+F9</f>
        <v>2</v>
      </c>
      <c r="G7" s="111">
        <v>0</v>
      </c>
      <c r="H7" s="285">
        <f>G9+H9</f>
        <v>0</v>
      </c>
      <c r="I7" s="111">
        <v>1</v>
      </c>
      <c r="J7" s="285">
        <f>I9+J9</f>
        <v>2</v>
      </c>
      <c r="K7" s="111">
        <v>0</v>
      </c>
      <c r="L7" s="286">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241</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235</v>
      </c>
      <c r="L22" s="146">
        <v>1</v>
      </c>
    </row>
    <row r="23" spans="2:19" x14ac:dyDescent="0.25">
      <c r="C23" t="s">
        <v>173</v>
      </c>
      <c r="K23" t="s">
        <v>236</v>
      </c>
      <c r="L23">
        <f>2*L20</f>
        <v>0</v>
      </c>
      <c r="M23">
        <f t="shared" ref="M23:O23" si="0">2*M20</f>
        <v>2</v>
      </c>
      <c r="N23">
        <f t="shared" si="0"/>
        <v>4</v>
      </c>
      <c r="O23">
        <f t="shared" si="0"/>
        <v>6</v>
      </c>
    </row>
    <row r="24" spans="2:19" x14ac:dyDescent="0.25">
      <c r="C24" t="s">
        <v>174</v>
      </c>
      <c r="K24" t="s">
        <v>237</v>
      </c>
      <c r="L24">
        <f>2*L20+1</f>
        <v>1</v>
      </c>
      <c r="M24">
        <f t="shared" ref="M24:O24" si="1">2*M20+1</f>
        <v>3</v>
      </c>
      <c r="N24">
        <f t="shared" si="1"/>
        <v>5</v>
      </c>
      <c r="O24">
        <f t="shared" si="1"/>
        <v>7</v>
      </c>
    </row>
    <row r="25" spans="2:19" x14ac:dyDescent="0.25">
      <c r="C25" t="s">
        <v>175</v>
      </c>
      <c r="K25" s="145" t="s">
        <v>238</v>
      </c>
      <c r="L25" s="145">
        <v>1</v>
      </c>
      <c r="M25" s="145"/>
      <c r="N25" s="145">
        <v>0</v>
      </c>
      <c r="O25" s="145"/>
      <c r="P25" s="145">
        <v>1</v>
      </c>
      <c r="Q25" s="145"/>
      <c r="R25" s="145">
        <v>0</v>
      </c>
      <c r="S25" s="145"/>
    </row>
    <row r="26" spans="2:19" x14ac:dyDescent="0.25">
      <c r="C26" t="s">
        <v>176</v>
      </c>
      <c r="K26" s="145" t="s">
        <v>239</v>
      </c>
      <c r="L26" s="145"/>
      <c r="M26" s="145">
        <v>1</v>
      </c>
      <c r="N26" s="145"/>
      <c r="O26" s="145">
        <v>0</v>
      </c>
      <c r="P26" s="145"/>
      <c r="Q26" s="145">
        <v>1</v>
      </c>
      <c r="R26" s="145"/>
      <c r="S26" s="145">
        <v>1</v>
      </c>
    </row>
    <row r="27" spans="2:19" x14ac:dyDescent="0.25">
      <c r="C27" t="s">
        <v>177</v>
      </c>
      <c r="K27" s="128" t="s">
        <v>240</v>
      </c>
      <c r="L27" s="128">
        <v>0</v>
      </c>
      <c r="M27" s="128">
        <v>1</v>
      </c>
      <c r="N27" s="128">
        <v>2</v>
      </c>
      <c r="O27" s="128">
        <v>3</v>
      </c>
      <c r="P27" s="128">
        <v>4</v>
      </c>
      <c r="Q27" s="128">
        <v>5</v>
      </c>
      <c r="R27" s="128">
        <v>6</v>
      </c>
      <c r="S27" s="128">
        <v>7</v>
      </c>
    </row>
    <row r="28" spans="2:19" x14ac:dyDescent="0.25">
      <c r="C28" t="s">
        <v>178</v>
      </c>
      <c r="K28" s="11" t="s">
        <v>242</v>
      </c>
      <c r="L28" s="11">
        <f>_xlfn.BITRSHIFT($L$19,1)</f>
        <v>4</v>
      </c>
    </row>
    <row r="29" spans="2:19" x14ac:dyDescent="0.25">
      <c r="C29" t="s">
        <v>179</v>
      </c>
      <c r="K29" s="147" t="s">
        <v>243</v>
      </c>
      <c r="L29" s="147">
        <v>0</v>
      </c>
      <c r="M29" s="147">
        <v>1</v>
      </c>
      <c r="N29" s="147">
        <v>2</v>
      </c>
      <c r="O29" s="147">
        <v>3</v>
      </c>
    </row>
    <row r="30" spans="2:19" x14ac:dyDescent="0.25">
      <c r="D30" t="s">
        <v>180</v>
      </c>
      <c r="K30" t="s">
        <v>244</v>
      </c>
      <c r="L30">
        <f>$L22*(2*L$20+1)-1</f>
        <v>0</v>
      </c>
      <c r="M30">
        <f t="shared" ref="M30:O30" si="2">$L22*(2*M$20+1)-1</f>
        <v>2</v>
      </c>
      <c r="N30">
        <f t="shared" si="2"/>
        <v>4</v>
      </c>
      <c r="O30">
        <f t="shared" si="2"/>
        <v>6</v>
      </c>
    </row>
    <row r="31" spans="2:19" x14ac:dyDescent="0.25">
      <c r="D31" t="s">
        <v>181</v>
      </c>
      <c r="K31" t="s">
        <v>245</v>
      </c>
      <c r="L31">
        <f>$L22*(2*L$20+2)-1</f>
        <v>1</v>
      </c>
      <c r="M31">
        <f t="shared" ref="M31:O31" si="3">$L22*(2*M$20+2)-1</f>
        <v>3</v>
      </c>
      <c r="N31">
        <f t="shared" si="3"/>
        <v>5</v>
      </c>
      <c r="O31">
        <f t="shared" si="3"/>
        <v>7</v>
      </c>
    </row>
    <row r="32" spans="2:19" x14ac:dyDescent="0.25">
      <c r="D32" t="s">
        <v>172</v>
      </c>
      <c r="K32" t="s">
        <v>246</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235</v>
      </c>
      <c r="L33" s="146">
        <f>L22*2</f>
        <v>2</v>
      </c>
    </row>
    <row r="34" spans="4:19" x14ac:dyDescent="0.25">
      <c r="E34" t="s">
        <v>183</v>
      </c>
      <c r="H34" s="126" t="s">
        <v>201</v>
      </c>
      <c r="K34" t="s">
        <v>247</v>
      </c>
      <c r="L34">
        <f>_xlfn.BITRSHIFT(L28,1)</f>
        <v>2</v>
      </c>
    </row>
    <row r="35" spans="4:19" x14ac:dyDescent="0.25">
      <c r="E35" t="s">
        <v>184</v>
      </c>
      <c r="K35" s="147" t="s">
        <v>243</v>
      </c>
      <c r="L35" s="147">
        <v>0</v>
      </c>
      <c r="M35" s="147">
        <v>1</v>
      </c>
    </row>
    <row r="36" spans="4:19" x14ac:dyDescent="0.25">
      <c r="D36" t="s">
        <v>185</v>
      </c>
      <c r="K36" t="s">
        <v>244</v>
      </c>
      <c r="L36">
        <f>$L$33*(L$20*2+1)-1</f>
        <v>1</v>
      </c>
      <c r="M36">
        <f>$L$33*(M$20*2+1)-1</f>
        <v>5</v>
      </c>
    </row>
    <row r="37" spans="4:19" x14ac:dyDescent="0.25">
      <c r="D37" t="s">
        <v>186</v>
      </c>
      <c r="K37" t="s">
        <v>245</v>
      </c>
      <c r="L37">
        <f>$L$33*(L$20*2+2)-1</f>
        <v>3</v>
      </c>
      <c r="M37">
        <f>$L$33*(M$20*2+2)-1</f>
        <v>7</v>
      </c>
    </row>
    <row r="38" spans="4:19" x14ac:dyDescent="0.25">
      <c r="D38" t="s">
        <v>187</v>
      </c>
      <c r="K38" t="s">
        <v>246</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235</v>
      </c>
      <c r="L39">
        <f>L33*2</f>
        <v>4</v>
      </c>
    </row>
    <row r="40" spans="4:19" x14ac:dyDescent="0.25">
      <c r="D40" t="s">
        <v>172</v>
      </c>
      <c r="K40" t="s">
        <v>247</v>
      </c>
      <c r="L40">
        <f>_xlfn.BITRSHIFT(L34,1)</f>
        <v>1</v>
      </c>
    </row>
    <row r="41" spans="4:19" x14ac:dyDescent="0.25">
      <c r="E41" t="s">
        <v>189</v>
      </c>
      <c r="K41" s="147" t="s">
        <v>243</v>
      </c>
      <c r="L41" s="147">
        <v>0</v>
      </c>
    </row>
    <row r="42" spans="4:19" x14ac:dyDescent="0.25">
      <c r="E42" t="s">
        <v>180</v>
      </c>
      <c r="K42" t="s">
        <v>244</v>
      </c>
      <c r="L42">
        <f>$L$39*(2*L20+1)-1</f>
        <v>3</v>
      </c>
    </row>
    <row r="43" spans="4:19" x14ac:dyDescent="0.25">
      <c r="E43" t="s">
        <v>190</v>
      </c>
      <c r="K43" t="s">
        <v>245</v>
      </c>
      <c r="L43">
        <f>$L$39*(2*L20+2)-1</f>
        <v>7</v>
      </c>
    </row>
    <row r="44" spans="4:19" x14ac:dyDescent="0.25">
      <c r="E44" t="s">
        <v>172</v>
      </c>
      <c r="K44" t="s">
        <v>246</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235</v>
      </c>
      <c r="L45">
        <f>2*L39</f>
        <v>8</v>
      </c>
    </row>
    <row r="46" spans="4:19" x14ac:dyDescent="0.25">
      <c r="F46" t="s">
        <v>183</v>
      </c>
      <c r="K46" t="s">
        <v>248</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249</v>
      </c>
      <c r="L48">
        <f>_xlfn.BITRSHIFT(L45,1)</f>
        <v>4</v>
      </c>
    </row>
    <row r="49" spans="3:19" x14ac:dyDescent="0.25">
      <c r="F49" t="s">
        <v>193</v>
      </c>
      <c r="K49" s="147" t="s">
        <v>243</v>
      </c>
      <c r="L49" s="147">
        <v>0</v>
      </c>
    </row>
    <row r="50" spans="3:19" x14ac:dyDescent="0.25">
      <c r="E50" t="s">
        <v>185</v>
      </c>
      <c r="K50" t="s">
        <v>244</v>
      </c>
      <c r="L50">
        <f>$L$48*(2*L$49+1)-1</f>
        <v>3</v>
      </c>
    </row>
    <row r="51" spans="3:19" x14ac:dyDescent="0.25">
      <c r="D51" t="s">
        <v>185</v>
      </c>
      <c r="K51" t="s">
        <v>245</v>
      </c>
      <c r="L51">
        <f>$L$48*(2*L$49+2)-1</f>
        <v>7</v>
      </c>
    </row>
    <row r="52" spans="3:19" x14ac:dyDescent="0.25">
      <c r="D52" t="s">
        <v>194</v>
      </c>
      <c r="K52" t="s">
        <v>250</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251</v>
      </c>
      <c r="L53">
        <f>L47*2</f>
        <v>2</v>
      </c>
    </row>
    <row r="54" spans="3:19" x14ac:dyDescent="0.25">
      <c r="D54" t="s">
        <v>196</v>
      </c>
      <c r="K54" t="s">
        <v>249</v>
      </c>
      <c r="L54">
        <f>_xlfn.BITRSHIFT(L48,1)</f>
        <v>2</v>
      </c>
    </row>
    <row r="55" spans="3:19" x14ac:dyDescent="0.25">
      <c r="C55" t="s">
        <v>197</v>
      </c>
      <c r="K55" s="147" t="s">
        <v>243</v>
      </c>
      <c r="L55" s="147">
        <v>0</v>
      </c>
      <c r="M55" s="147">
        <v>1</v>
      </c>
    </row>
    <row r="56" spans="3:19" x14ac:dyDescent="0.25">
      <c r="K56" t="s">
        <v>244</v>
      </c>
      <c r="L56">
        <f>$L$54*(2*L$55+1)-1</f>
        <v>1</v>
      </c>
      <c r="M56">
        <f>$L$54*(2*M$55+1)-1</f>
        <v>5</v>
      </c>
    </row>
    <row r="57" spans="3:19" x14ac:dyDescent="0.25">
      <c r="K57" t="s">
        <v>245</v>
      </c>
      <c r="L57">
        <f>$L$54*(2*L$55+2)-1</f>
        <v>3</v>
      </c>
      <c r="M57">
        <f>$L$54*(2*M$55+2)-1</f>
        <v>7</v>
      </c>
    </row>
    <row r="58" spans="3:19" x14ac:dyDescent="0.25">
      <c r="K58" t="s">
        <v>250</v>
      </c>
      <c r="L58">
        <f>L52</f>
        <v>1</v>
      </c>
      <c r="M58">
        <f>O52</f>
        <v>0</v>
      </c>
      <c r="N58">
        <f>N52</f>
        <v>0</v>
      </c>
      <c r="O58">
        <f>O52+M52</f>
        <v>2</v>
      </c>
      <c r="P58">
        <f>P52</f>
        <v>1</v>
      </c>
      <c r="Q58">
        <f>S52</f>
        <v>2</v>
      </c>
      <c r="R58">
        <f>R52</f>
        <v>0</v>
      </c>
      <c r="S58">
        <f>S52+Q52</f>
        <v>4</v>
      </c>
    </row>
    <row r="59" spans="3:19" x14ac:dyDescent="0.25">
      <c r="K59" t="s">
        <v>251</v>
      </c>
      <c r="L59">
        <f>L53*2</f>
        <v>4</v>
      </c>
    </row>
    <row r="60" spans="3:19" x14ac:dyDescent="0.25">
      <c r="K60" t="s">
        <v>249</v>
      </c>
      <c r="L60">
        <f>_xlfn.BITRSHIFT(L54,1)</f>
        <v>1</v>
      </c>
    </row>
    <row r="61" spans="3:19" x14ac:dyDescent="0.25">
      <c r="K61" s="147" t="s">
        <v>243</v>
      </c>
      <c r="L61" s="147">
        <v>0</v>
      </c>
      <c r="M61" s="147">
        <v>1</v>
      </c>
      <c r="N61" s="147">
        <v>2</v>
      </c>
      <c r="O61" s="147">
        <v>3</v>
      </c>
    </row>
    <row r="62" spans="3:19" x14ac:dyDescent="0.25">
      <c r="K62" t="s">
        <v>244</v>
      </c>
      <c r="L62">
        <f>$L$60*(2*L$61+1)-1</f>
        <v>0</v>
      </c>
      <c r="M62">
        <f t="shared" ref="M62:O62" si="10">$L$60*(2*M$61+1)-1</f>
        <v>2</v>
      </c>
      <c r="N62">
        <f t="shared" si="10"/>
        <v>4</v>
      </c>
      <c r="O62">
        <f t="shared" si="10"/>
        <v>6</v>
      </c>
    </row>
    <row r="63" spans="3:19" x14ac:dyDescent="0.25">
      <c r="K63" t="s">
        <v>245</v>
      </c>
      <c r="L63">
        <f>$L$60*(2*L$61+2)-1</f>
        <v>1</v>
      </c>
      <c r="M63">
        <f t="shared" ref="M63:O63" si="11">$L$60*(2*M$61+2)-1</f>
        <v>3</v>
      </c>
      <c r="N63">
        <f t="shared" si="11"/>
        <v>5</v>
      </c>
      <c r="O63">
        <f t="shared" si="11"/>
        <v>7</v>
      </c>
    </row>
    <row r="64" spans="3:19" x14ac:dyDescent="0.25">
      <c r="K64" t="s">
        <v>250</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N9" sqref="N9"/>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209</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490</v>
      </c>
    </row>
    <row r="4" spans="1:35" x14ac:dyDescent="0.25">
      <c r="A4" s="136" t="s">
        <v>208</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206</v>
      </c>
    </row>
    <row r="5" spans="1:35" x14ac:dyDescent="0.25">
      <c r="A5" s="136" t="s">
        <v>210</v>
      </c>
      <c r="I5" s="129">
        <f>SUM(B3:I3)</f>
        <v>5</v>
      </c>
      <c r="Q5" s="130">
        <f>SUM(J3:Q3)</f>
        <v>4</v>
      </c>
      <c r="Y5" s="139">
        <f>SUM(R3:Y3)</f>
        <v>7</v>
      </c>
      <c r="AG5" s="143">
        <f>SUM(Z3:AG3)</f>
        <v>4</v>
      </c>
      <c r="AI5" t="s">
        <v>205</v>
      </c>
    </row>
    <row r="6" spans="1:35" x14ac:dyDescent="0.25">
      <c r="A6" s="137" t="s">
        <v>211</v>
      </c>
      <c r="I6" s="129">
        <v>0</v>
      </c>
      <c r="Q6" s="130">
        <f>I6+I5</f>
        <v>5</v>
      </c>
      <c r="Y6" s="139">
        <f>Q6+Q5</f>
        <v>9</v>
      </c>
      <c r="AG6" s="143">
        <f>Y6+Y5</f>
        <v>16</v>
      </c>
      <c r="AI6" t="s">
        <v>207</v>
      </c>
    </row>
    <row r="7" spans="1:35" x14ac:dyDescent="0.25">
      <c r="A7" s="137" t="s">
        <v>213</v>
      </c>
      <c r="B7">
        <v>0</v>
      </c>
      <c r="C7">
        <f>B7+B3</f>
        <v>1</v>
      </c>
      <c r="D7">
        <f>C7+C3</f>
        <v>2</v>
      </c>
      <c r="E7">
        <f>D7+D3</f>
        <v>2</v>
      </c>
      <c r="F7">
        <f t="shared" ref="F7:AG7" si="4">E7+E3</f>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212</v>
      </c>
    </row>
    <row r="9" spans="1:35" x14ac:dyDescent="0.25">
      <c r="A9" s="135" t="s">
        <v>202</v>
      </c>
      <c r="B9" s="131">
        <f>B4</f>
        <v>0</v>
      </c>
      <c r="C9" s="131">
        <f>C4</f>
        <v>1</v>
      </c>
      <c r="D9" s="131">
        <f t="shared" ref="D9:H9" si="5">D4</f>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19" priority="1">
      <formula>B$7&lt;&gt;B$9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214</v>
      </c>
    </row>
    <row r="2" spans="1:13" x14ac:dyDescent="0.25">
      <c r="C2" t="s">
        <v>218</v>
      </c>
    </row>
    <row r="3" spans="1:13" x14ac:dyDescent="0.25">
      <c r="D3" t="s">
        <v>215</v>
      </c>
    </row>
    <row r="4" spans="1:13" x14ac:dyDescent="0.25">
      <c r="D4" t="s">
        <v>216</v>
      </c>
    </row>
    <row r="5" spans="1:13" x14ac:dyDescent="0.25">
      <c r="D5" t="s">
        <v>217</v>
      </c>
    </row>
    <row r="6" spans="1:13" x14ac:dyDescent="0.25">
      <c r="C6" t="s">
        <v>219</v>
      </c>
    </row>
    <row r="7" spans="1:13" x14ac:dyDescent="0.25">
      <c r="D7" t="s">
        <v>220</v>
      </c>
    </row>
    <row r="8" spans="1:13" x14ac:dyDescent="0.25">
      <c r="D8" t="s">
        <v>221</v>
      </c>
    </row>
    <row r="9" spans="1:13" x14ac:dyDescent="0.25">
      <c r="A9">
        <v>1</v>
      </c>
      <c r="C9" t="s">
        <v>222</v>
      </c>
    </row>
    <row r="10" spans="1:13" x14ac:dyDescent="0.25">
      <c r="A10">
        <f>_xlfn.BITLSHIFT(A9,20)</f>
        <v>1048576</v>
      </c>
      <c r="C10" t="s">
        <v>223</v>
      </c>
    </row>
    <row r="11" spans="1:13" x14ac:dyDescent="0.25">
      <c r="A11">
        <v>32768</v>
      </c>
      <c r="C11" t="s">
        <v>224</v>
      </c>
    </row>
    <row r="12" spans="1:13" x14ac:dyDescent="0.25">
      <c r="A12">
        <v>512</v>
      </c>
      <c r="C12" t="s">
        <v>225</v>
      </c>
    </row>
    <row r="13" spans="1:13" x14ac:dyDescent="0.25">
      <c r="A13">
        <f>A12*A11</f>
        <v>16777216</v>
      </c>
      <c r="C13" t="s">
        <v>227</v>
      </c>
    </row>
    <row r="14" spans="1:13" x14ac:dyDescent="0.25">
      <c r="C14" t="s">
        <v>226</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229</v>
      </c>
    </row>
    <row r="20" spans="1:13" x14ac:dyDescent="0.25">
      <c r="C20" t="s">
        <v>228</v>
      </c>
    </row>
    <row r="21" spans="1:13" x14ac:dyDescent="0.25">
      <c r="C21" t="s">
        <v>233</v>
      </c>
    </row>
    <row r="22" spans="1:13" x14ac:dyDescent="0.25">
      <c r="B22" s="144" t="s">
        <v>230</v>
      </c>
    </row>
    <row r="23" spans="1:13" x14ac:dyDescent="0.25">
      <c r="C23" t="s">
        <v>231</v>
      </c>
    </row>
    <row r="24" spans="1:13" x14ac:dyDescent="0.25">
      <c r="C24" t="s">
        <v>232</v>
      </c>
    </row>
    <row r="25" spans="1:13" x14ac:dyDescent="0.25">
      <c r="C25" t="s">
        <v>234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4"/>
  <sheetViews>
    <sheetView tabSelected="1" topLeftCell="A36" workbookViewId="0">
      <selection activeCell="C54" sqref="C54:L54"/>
    </sheetView>
  </sheetViews>
  <sheetFormatPr defaultRowHeight="15" x14ac:dyDescent="0.25"/>
  <cols>
    <col min="1" max="1" width="16.5703125" style="159" bestFit="1" customWidth="1"/>
    <col min="2" max="7" width="4.7109375" customWidth="1"/>
    <col min="8" max="8" width="10.5703125" customWidth="1"/>
    <col min="9" max="33" width="4.7109375" customWidth="1"/>
    <col min="34" max="34" width="5.5703125" customWidth="1"/>
    <col min="35" max="42" width="4.85546875" customWidth="1"/>
    <col min="43" max="52" width="3.85546875" customWidth="1"/>
  </cols>
  <sheetData>
    <row r="1" spans="1:34" x14ac:dyDescent="0.25">
      <c r="B1" s="144" t="s">
        <v>275</v>
      </c>
    </row>
    <row r="2" spans="1:34" x14ac:dyDescent="0.25">
      <c r="A2" s="160" t="s">
        <v>253</v>
      </c>
      <c r="B2" s="161">
        <v>0</v>
      </c>
      <c r="C2" s="161">
        <v>1</v>
      </c>
      <c r="D2" s="161">
        <v>2</v>
      </c>
      <c r="E2" s="161">
        <v>3</v>
      </c>
      <c r="F2" s="161">
        <v>4</v>
      </c>
      <c r="G2" s="161">
        <v>5</v>
      </c>
      <c r="H2" s="161">
        <v>6</v>
      </c>
      <c r="I2" s="161">
        <v>7</v>
      </c>
      <c r="J2" s="161">
        <v>8</v>
      </c>
      <c r="K2" s="161">
        <v>9</v>
      </c>
      <c r="L2" s="161">
        <v>10</v>
      </c>
      <c r="M2" s="161">
        <v>11</v>
      </c>
      <c r="N2" s="161">
        <v>12</v>
      </c>
      <c r="O2" s="161">
        <v>13</v>
      </c>
      <c r="P2" s="161">
        <v>14</v>
      </c>
      <c r="Q2" s="161">
        <v>15</v>
      </c>
      <c r="R2" s="161">
        <v>16</v>
      </c>
      <c r="S2" s="161">
        <v>17</v>
      </c>
      <c r="T2" s="161">
        <v>18</v>
      </c>
      <c r="U2" s="161">
        <v>19</v>
      </c>
      <c r="V2" s="161">
        <v>20</v>
      </c>
      <c r="W2" s="161">
        <v>21</v>
      </c>
      <c r="X2" s="161">
        <v>22</v>
      </c>
      <c r="Y2" s="161">
        <v>23</v>
      </c>
      <c r="Z2" s="161">
        <v>24</v>
      </c>
      <c r="AA2" s="161">
        <v>25</v>
      </c>
      <c r="AB2" s="161">
        <v>26</v>
      </c>
      <c r="AC2" s="161">
        <v>27</v>
      </c>
      <c r="AD2" s="161">
        <v>28</v>
      </c>
      <c r="AE2" s="161">
        <v>29</v>
      </c>
      <c r="AF2" s="161">
        <v>30</v>
      </c>
      <c r="AG2" s="161">
        <v>31</v>
      </c>
    </row>
    <row r="3" spans="1:34" s="148" customFormat="1" x14ac:dyDescent="0.25">
      <c r="A3" s="154" t="s">
        <v>254</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54" t="s">
        <v>255</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54" t="s">
        <v>256</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54" t="s">
        <v>257</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258</v>
      </c>
    </row>
    <row r="7" spans="1:34" s="148" customFormat="1" x14ac:dyDescent="0.25">
      <c r="A7" s="154" t="s">
        <v>252</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s="159" t="s">
        <v>276</v>
      </c>
      <c r="B8" s="149">
        <v>0</v>
      </c>
      <c r="C8" s="162">
        <f>B8+B7</f>
        <v>1</v>
      </c>
      <c r="D8" s="162">
        <f t="shared" ref="D8:AG8" si="1">C8+C7</f>
        <v>2</v>
      </c>
      <c r="E8" s="162">
        <f t="shared" si="1"/>
        <v>2</v>
      </c>
      <c r="F8" s="162">
        <f t="shared" si="1"/>
        <v>3</v>
      </c>
      <c r="G8" s="162">
        <f t="shared" si="1"/>
        <v>4</v>
      </c>
      <c r="H8" s="162">
        <f t="shared" si="1"/>
        <v>4</v>
      </c>
      <c r="I8" s="162">
        <f t="shared" si="1"/>
        <v>5</v>
      </c>
      <c r="J8" s="162">
        <f t="shared" si="1"/>
        <v>6</v>
      </c>
      <c r="K8" s="162">
        <f t="shared" si="1"/>
        <v>6</v>
      </c>
      <c r="L8" s="162">
        <f t="shared" si="1"/>
        <v>6</v>
      </c>
      <c r="M8" s="162">
        <f t="shared" si="1"/>
        <v>6</v>
      </c>
      <c r="N8" s="162">
        <f t="shared" si="1"/>
        <v>6</v>
      </c>
      <c r="O8" s="162">
        <f t="shared" si="1"/>
        <v>7</v>
      </c>
      <c r="P8" s="162">
        <f t="shared" si="1"/>
        <v>8</v>
      </c>
      <c r="Q8" s="162">
        <f t="shared" si="1"/>
        <v>8</v>
      </c>
      <c r="R8" s="162">
        <f t="shared" si="1"/>
        <v>9</v>
      </c>
      <c r="S8" s="162">
        <f t="shared" si="1"/>
        <v>10</v>
      </c>
      <c r="T8" s="162">
        <f t="shared" si="1"/>
        <v>10</v>
      </c>
      <c r="U8" s="162">
        <f t="shared" si="1"/>
        <v>10</v>
      </c>
      <c r="V8" s="162">
        <f t="shared" si="1"/>
        <v>11</v>
      </c>
      <c r="W8" s="162">
        <f t="shared" si="1"/>
        <v>11</v>
      </c>
      <c r="X8" s="162">
        <f t="shared" si="1"/>
        <v>11</v>
      </c>
      <c r="Y8" s="162">
        <f t="shared" si="1"/>
        <v>12</v>
      </c>
      <c r="Z8" s="162">
        <f t="shared" si="1"/>
        <v>13</v>
      </c>
      <c r="AA8" s="162">
        <f t="shared" si="1"/>
        <v>13</v>
      </c>
      <c r="AB8" s="162">
        <f t="shared" si="1"/>
        <v>13</v>
      </c>
      <c r="AC8" s="162">
        <f t="shared" si="1"/>
        <v>13</v>
      </c>
      <c r="AD8" s="162">
        <f t="shared" si="1"/>
        <v>13</v>
      </c>
      <c r="AE8" s="162">
        <f t="shared" si="1"/>
        <v>13</v>
      </c>
      <c r="AF8" s="162">
        <f t="shared" si="1"/>
        <v>14</v>
      </c>
      <c r="AG8" s="162">
        <f t="shared" si="1"/>
        <v>15</v>
      </c>
    </row>
    <row r="9" spans="1:34" x14ac:dyDescent="0.25">
      <c r="A9" s="159" t="s">
        <v>112</v>
      </c>
      <c r="B9" s="149">
        <v>0</v>
      </c>
      <c r="C9" s="162">
        <v>1</v>
      </c>
      <c r="D9" s="149">
        <v>2</v>
      </c>
      <c r="E9" s="162">
        <v>3</v>
      </c>
      <c r="F9" s="149">
        <v>4</v>
      </c>
      <c r="G9" s="162">
        <v>5</v>
      </c>
      <c r="H9" s="149">
        <v>6</v>
      </c>
      <c r="I9" s="162">
        <v>7</v>
      </c>
      <c r="J9" s="149">
        <v>8</v>
      </c>
      <c r="K9" s="162">
        <v>9</v>
      </c>
      <c r="L9" s="149">
        <v>10</v>
      </c>
      <c r="M9" s="162">
        <v>11</v>
      </c>
      <c r="N9" s="149">
        <v>12</v>
      </c>
      <c r="O9" s="162">
        <v>13</v>
      </c>
      <c r="P9" s="149">
        <v>14</v>
      </c>
      <c r="Q9" s="162">
        <v>15</v>
      </c>
    </row>
    <row r="10" spans="1:34" x14ac:dyDescent="0.25">
      <c r="A10" s="153" t="s">
        <v>273</v>
      </c>
      <c r="B10" t="s">
        <v>259</v>
      </c>
    </row>
    <row r="11" spans="1:34" x14ac:dyDescent="0.25">
      <c r="A11" s="154" t="s">
        <v>254</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54" t="s">
        <v>255</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54" t="s">
        <v>256</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54" t="s">
        <v>257</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54" t="s">
        <v>252</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7" t="s">
        <v>274</v>
      </c>
      <c r="B16" t="s">
        <v>260</v>
      </c>
    </row>
    <row r="17" spans="1:28" x14ac:dyDescent="0.25">
      <c r="B17" s="152" t="s">
        <v>261</v>
      </c>
      <c r="F17">
        <v>5</v>
      </c>
      <c r="H17" s="152" t="e">
        <f>Li*Lv*Le + Lij*Lv+Lj</f>
        <v>#NAME?</v>
      </c>
      <c r="J17" t="s">
        <v>277</v>
      </c>
    </row>
    <row r="18" spans="1:28" x14ac:dyDescent="0.25">
      <c r="B18" s="152" t="s">
        <v>262</v>
      </c>
      <c r="F18">
        <v>1</v>
      </c>
    </row>
    <row r="19" spans="1:28" x14ac:dyDescent="0.25">
      <c r="A19" s="160" t="s">
        <v>253</v>
      </c>
      <c r="B19" s="163">
        <v>0</v>
      </c>
      <c r="C19" s="163">
        <v>1</v>
      </c>
      <c r="D19" s="163">
        <v>2</v>
      </c>
      <c r="E19" s="163">
        <v>3</v>
      </c>
      <c r="F19" s="163">
        <v>4</v>
      </c>
      <c r="G19" s="163">
        <v>5</v>
      </c>
      <c r="H19" s="163">
        <v>6</v>
      </c>
      <c r="I19" s="163">
        <v>7</v>
      </c>
      <c r="J19" s="163">
        <v>8</v>
      </c>
      <c r="K19" s="163">
        <v>9</v>
      </c>
      <c r="L19" s="163">
        <v>10</v>
      </c>
      <c r="M19" s="163">
        <v>11</v>
      </c>
      <c r="N19" s="163">
        <v>12</v>
      </c>
      <c r="O19" s="163">
        <v>13</v>
      </c>
      <c r="P19" s="163">
        <v>14</v>
      </c>
      <c r="Q19" s="163">
        <v>15</v>
      </c>
      <c r="R19" s="163">
        <v>16</v>
      </c>
      <c r="S19" s="163">
        <v>17</v>
      </c>
      <c r="T19" s="163">
        <v>18</v>
      </c>
      <c r="U19" s="163">
        <v>19</v>
      </c>
      <c r="V19" s="163">
        <v>20</v>
      </c>
      <c r="W19" s="163">
        <v>21</v>
      </c>
      <c r="X19" s="163">
        <v>22</v>
      </c>
      <c r="Y19" s="163">
        <v>23</v>
      </c>
      <c r="Z19" s="163">
        <v>24</v>
      </c>
    </row>
    <row r="20" spans="1:28"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8"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8" s="148" customFormat="1" x14ac:dyDescent="0.25">
      <c r="A22" s="154" t="s">
        <v>256</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8" s="148" customFormat="1" x14ac:dyDescent="0.25">
      <c r="A23" s="154" t="s">
        <v>257</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8" s="148" customFormat="1" x14ac:dyDescent="0.25">
      <c r="A24" s="154" t="s">
        <v>263</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8" x14ac:dyDescent="0.25">
      <c r="A25" s="164" t="s">
        <v>264</v>
      </c>
      <c r="B25" s="163">
        <f>B22*$F$17*$F$18+B24*$F$17+B23</f>
        <v>0</v>
      </c>
      <c r="C25" s="163">
        <f t="shared" ref="C25:Z25" si="2">C22*$F$17*$F$18+C24*$F$17+C23</f>
        <v>1</v>
      </c>
      <c r="D25" s="163">
        <f t="shared" si="2"/>
        <v>2</v>
      </c>
      <c r="E25" s="163">
        <f t="shared" si="2"/>
        <v>3</v>
      </c>
      <c r="F25" s="163">
        <f t="shared" si="2"/>
        <v>4</v>
      </c>
      <c r="G25" s="163">
        <f t="shared" si="2"/>
        <v>5</v>
      </c>
      <c r="H25" s="163">
        <f t="shared" si="2"/>
        <v>6</v>
      </c>
      <c r="I25" s="163">
        <f t="shared" si="2"/>
        <v>7</v>
      </c>
      <c r="J25" s="163">
        <f t="shared" si="2"/>
        <v>8</v>
      </c>
      <c r="K25" s="163">
        <f t="shared" si="2"/>
        <v>9</v>
      </c>
      <c r="L25" s="163">
        <f t="shared" si="2"/>
        <v>10</v>
      </c>
      <c r="M25" s="163">
        <f t="shared" si="2"/>
        <v>11</v>
      </c>
      <c r="N25" s="163">
        <f t="shared" si="2"/>
        <v>12</v>
      </c>
      <c r="O25" s="163">
        <f t="shared" si="2"/>
        <v>13</v>
      </c>
      <c r="P25" s="163">
        <f t="shared" si="2"/>
        <v>14</v>
      </c>
      <c r="Q25" s="163">
        <f t="shared" si="2"/>
        <v>15</v>
      </c>
      <c r="R25" s="163">
        <f t="shared" si="2"/>
        <v>16</v>
      </c>
      <c r="S25" s="163">
        <f t="shared" si="2"/>
        <v>17</v>
      </c>
      <c r="T25" s="163">
        <f t="shared" si="2"/>
        <v>18</v>
      </c>
      <c r="U25" s="163">
        <f t="shared" si="2"/>
        <v>19</v>
      </c>
      <c r="V25" s="163">
        <f t="shared" si="2"/>
        <v>20</v>
      </c>
      <c r="W25" s="163">
        <f t="shared" si="2"/>
        <v>21</v>
      </c>
      <c r="X25" s="163">
        <f t="shared" si="2"/>
        <v>22</v>
      </c>
      <c r="Y25" s="163">
        <f t="shared" si="2"/>
        <v>23</v>
      </c>
      <c r="Z25" s="163">
        <f t="shared" si="2"/>
        <v>24</v>
      </c>
      <c r="AA25" s="158" t="s">
        <v>268</v>
      </c>
    </row>
    <row r="26" spans="1:28" s="148" customFormat="1" x14ac:dyDescent="0.25">
      <c r="A26" s="154" t="s">
        <v>265</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c r="AB26" s="158" t="s">
        <v>278</v>
      </c>
    </row>
    <row r="27" spans="1:28" x14ac:dyDescent="0.25">
      <c r="A27" s="156" t="s">
        <v>266</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c r="AB27" s="158" t="s">
        <v>279</v>
      </c>
    </row>
    <row r="28" spans="1:28" x14ac:dyDescent="0.25">
      <c r="A28" s="157" t="s">
        <v>253</v>
      </c>
      <c r="B28" s="151">
        <v>0</v>
      </c>
      <c r="C28" s="151">
        <v>1</v>
      </c>
      <c r="D28" s="151">
        <v>2</v>
      </c>
      <c r="E28" s="151">
        <v>3</v>
      </c>
      <c r="F28" s="151">
        <v>4</v>
      </c>
      <c r="G28" s="151">
        <v>5</v>
      </c>
      <c r="H28" s="151">
        <v>6</v>
      </c>
    </row>
    <row r="29" spans="1:28" x14ac:dyDescent="0.25">
      <c r="A29" s="156" t="s">
        <v>267</v>
      </c>
      <c r="B29" s="148" t="s">
        <v>0</v>
      </c>
      <c r="C29" s="148" t="s">
        <v>0</v>
      </c>
      <c r="D29" s="148" t="s">
        <v>0</v>
      </c>
      <c r="E29" s="148" t="s">
        <v>1</v>
      </c>
      <c r="F29" s="148" t="s">
        <v>1</v>
      </c>
      <c r="G29" s="148" t="s">
        <v>1</v>
      </c>
      <c r="H29" s="148" t="s">
        <v>2</v>
      </c>
      <c r="M29" s="46"/>
    </row>
    <row r="30" spans="1:28" x14ac:dyDescent="0.25">
      <c r="B30" s="148" t="s">
        <v>1</v>
      </c>
      <c r="C30" s="148" t="s">
        <v>2</v>
      </c>
      <c r="D30" s="148" t="s">
        <v>4</v>
      </c>
      <c r="E30" s="148" t="s">
        <v>2</v>
      </c>
      <c r="F30" s="148" t="s">
        <v>3</v>
      </c>
      <c r="G30" s="148" t="s">
        <v>4</v>
      </c>
      <c r="H30" s="148" t="s">
        <v>4</v>
      </c>
    </row>
    <row r="31" spans="1:28" x14ac:dyDescent="0.25">
      <c r="A31" s="154" t="s">
        <v>256</v>
      </c>
      <c r="B31" s="26">
        <v>0</v>
      </c>
      <c r="C31" s="26">
        <v>0</v>
      </c>
      <c r="D31" s="26">
        <v>0</v>
      </c>
      <c r="E31" s="26">
        <v>1</v>
      </c>
      <c r="F31" s="26">
        <v>1</v>
      </c>
      <c r="G31" s="26">
        <v>1</v>
      </c>
      <c r="H31" s="26">
        <v>2</v>
      </c>
      <c r="J31" s="158" t="s">
        <v>280</v>
      </c>
    </row>
    <row r="32" spans="1:28" x14ac:dyDescent="0.25">
      <c r="A32" s="154" t="s">
        <v>257</v>
      </c>
      <c r="B32" s="26">
        <v>1</v>
      </c>
      <c r="C32" s="26">
        <v>2</v>
      </c>
      <c r="D32" s="26">
        <v>4</v>
      </c>
      <c r="E32" s="26">
        <v>2</v>
      </c>
      <c r="F32" s="26">
        <v>3</v>
      </c>
      <c r="G32" s="26">
        <v>4</v>
      </c>
      <c r="H32" s="26">
        <v>4</v>
      </c>
    </row>
    <row r="33" spans="1:52" x14ac:dyDescent="0.25">
      <c r="A33" s="154" t="s">
        <v>263</v>
      </c>
      <c r="B33" s="26">
        <v>0</v>
      </c>
      <c r="C33" s="26">
        <v>0</v>
      </c>
      <c r="D33" s="26">
        <v>0</v>
      </c>
      <c r="E33" s="26">
        <v>0</v>
      </c>
      <c r="F33" s="26">
        <v>0</v>
      </c>
      <c r="G33" s="26">
        <v>0</v>
      </c>
      <c r="H33" s="26">
        <v>0</v>
      </c>
    </row>
    <row r="34" spans="1:52" x14ac:dyDescent="0.25">
      <c r="A34" s="154" t="s">
        <v>265</v>
      </c>
      <c r="B34" s="26">
        <v>1</v>
      </c>
      <c r="C34" s="26">
        <v>1</v>
      </c>
      <c r="D34" s="26">
        <v>1</v>
      </c>
      <c r="E34" s="26">
        <v>1</v>
      </c>
      <c r="F34" s="26">
        <v>1</v>
      </c>
      <c r="G34" s="26">
        <v>1</v>
      </c>
      <c r="H34" s="26">
        <v>1</v>
      </c>
    </row>
    <row r="35" spans="1:52" x14ac:dyDescent="0.25">
      <c r="A35" s="156"/>
      <c r="B35" t="s">
        <v>269</v>
      </c>
    </row>
    <row r="36" spans="1:52" x14ac:dyDescent="0.25">
      <c r="B36" s="152" t="s">
        <v>261</v>
      </c>
      <c r="F36">
        <v>5</v>
      </c>
    </row>
    <row r="37" spans="1:52" x14ac:dyDescent="0.25">
      <c r="B37" s="152" t="s">
        <v>262</v>
      </c>
      <c r="F37">
        <v>2</v>
      </c>
    </row>
    <row r="39" spans="1:52" x14ac:dyDescent="0.25">
      <c r="B39" s="153" t="s">
        <v>253</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256</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257</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263</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264</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256</v>
      </c>
      <c r="C47">
        <f>INT(C45/(5*2))</f>
        <v>0</v>
      </c>
      <c r="D47">
        <f t="shared" ref="D47:AZ47" si="5">INT(D45/(5*2))</f>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270</v>
      </c>
      <c r="C48">
        <f>MOD(C45,5*2)</f>
        <v>0</v>
      </c>
      <c r="D48">
        <f t="shared" ref="D48:AZ48" si="6">MOD(D45,5*2)</f>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296" t="s">
        <v>271</v>
      </c>
      <c r="B49" s="296"/>
      <c r="C49">
        <f>C48/5</f>
        <v>0</v>
      </c>
      <c r="D49">
        <f>D48/5</f>
        <v>0.2</v>
      </c>
      <c r="E49">
        <f t="shared" ref="E49" si="7">E48/5</f>
        <v>0.4</v>
      </c>
      <c r="F49">
        <f t="shared" ref="F49" si="8">F48/5</f>
        <v>0.6</v>
      </c>
      <c r="G49">
        <f t="shared" ref="G49:H49" si="9">G48/5</f>
        <v>0.8</v>
      </c>
      <c r="H49">
        <f t="shared" si="9"/>
        <v>1</v>
      </c>
      <c r="I49">
        <f t="shared" ref="I49" si="10">I48/5</f>
        <v>1.2</v>
      </c>
      <c r="J49">
        <f t="shared" ref="J49" si="11">J48/5</f>
        <v>1.4</v>
      </c>
      <c r="K49">
        <f t="shared" ref="K49" si="12">K48/5</f>
        <v>1.6</v>
      </c>
      <c r="L49">
        <f t="shared" ref="L49" si="13">L48/5</f>
        <v>1.8</v>
      </c>
      <c r="M49">
        <f t="shared" ref="M49" si="14">M48/5</f>
        <v>0</v>
      </c>
      <c r="N49">
        <f t="shared" ref="N49" si="15">N48/5</f>
        <v>0.2</v>
      </c>
      <c r="O49">
        <f t="shared" ref="O49" si="16">O48/5</f>
        <v>0.4</v>
      </c>
      <c r="P49">
        <f t="shared" ref="P49" si="17">P48/5</f>
        <v>0.6</v>
      </c>
      <c r="Q49">
        <f t="shared" ref="Q49:R49" si="18">Q48/5</f>
        <v>0.8</v>
      </c>
      <c r="R49">
        <f t="shared" si="18"/>
        <v>1</v>
      </c>
      <c r="S49">
        <f t="shared" ref="S49" si="19">S48/5</f>
        <v>1.2</v>
      </c>
      <c r="T49">
        <f t="shared" ref="T49" si="20">T48/5</f>
        <v>1.4</v>
      </c>
      <c r="U49">
        <f t="shared" ref="U49" si="21">U48/5</f>
        <v>1.6</v>
      </c>
      <c r="V49">
        <f t="shared" ref="V49" si="22">V48/5</f>
        <v>1.8</v>
      </c>
      <c r="W49">
        <f t="shared" ref="W49:AA49" si="23">W48/5</f>
        <v>0</v>
      </c>
      <c r="X49">
        <f t="shared" si="23"/>
        <v>0.2</v>
      </c>
      <c r="Y49">
        <f t="shared" si="23"/>
        <v>0.4</v>
      </c>
      <c r="Z49">
        <f t="shared" si="23"/>
        <v>0.6</v>
      </c>
      <c r="AA49">
        <f t="shared" si="23"/>
        <v>0.8</v>
      </c>
      <c r="AB49">
        <f>AB48/5</f>
        <v>1</v>
      </c>
      <c r="AC49">
        <f t="shared" ref="AC49:AF49" si="24">AC48/5</f>
        <v>1.2</v>
      </c>
      <c r="AD49">
        <f t="shared" si="24"/>
        <v>1.4</v>
      </c>
      <c r="AE49">
        <f t="shared" si="24"/>
        <v>1.6</v>
      </c>
      <c r="AF49">
        <f t="shared" si="24"/>
        <v>1.8</v>
      </c>
      <c r="AG49">
        <f t="shared" ref="AG49" si="25">AG48/5</f>
        <v>0</v>
      </c>
      <c r="AH49">
        <f t="shared" ref="AH49" si="26">AH48/5</f>
        <v>0.2</v>
      </c>
      <c r="AI49">
        <f t="shared" ref="AI49" si="27">AI48/5</f>
        <v>0.4</v>
      </c>
      <c r="AJ49">
        <f t="shared" ref="AJ49" si="28">AJ48/5</f>
        <v>0.6</v>
      </c>
      <c r="AK49">
        <f t="shared" ref="AK49" si="29">AK48/5</f>
        <v>0.8</v>
      </c>
      <c r="AL49">
        <f t="shared" ref="AL49" si="30">AL48/5</f>
        <v>1</v>
      </c>
      <c r="AM49">
        <f t="shared" ref="AM49" si="31">AM48/5</f>
        <v>1.2</v>
      </c>
      <c r="AN49">
        <f t="shared" ref="AN49" si="32">AN48/5</f>
        <v>1.4</v>
      </c>
      <c r="AO49">
        <f t="shared" ref="AO49" si="33">AO48/5</f>
        <v>1.6</v>
      </c>
      <c r="AP49">
        <f t="shared" ref="AP49" si="34">AP48/5</f>
        <v>1.8</v>
      </c>
      <c r="AQ49">
        <f t="shared" ref="AQ49" si="35">AQ48/5</f>
        <v>0</v>
      </c>
      <c r="AR49">
        <f t="shared" ref="AR49" si="36">AR48/5</f>
        <v>0.2</v>
      </c>
      <c r="AS49">
        <f t="shared" ref="AS49" si="37">AS48/5</f>
        <v>0.4</v>
      </c>
      <c r="AT49">
        <f t="shared" ref="AT49" si="38">AT48/5</f>
        <v>0.6</v>
      </c>
      <c r="AU49">
        <f t="shared" ref="AU49" si="39">AU48/5</f>
        <v>0.8</v>
      </c>
      <c r="AV49">
        <f t="shared" ref="AV49" si="40">AV48/5</f>
        <v>1</v>
      </c>
      <c r="AW49">
        <f t="shared" ref="AW49" si="41">AW48/5</f>
        <v>1.2</v>
      </c>
      <c r="AX49">
        <f t="shared" ref="AX49" si="42">AX48/5</f>
        <v>1.4</v>
      </c>
      <c r="AY49">
        <f t="shared" ref="AY49" si="43">AY48/5</f>
        <v>1.6</v>
      </c>
      <c r="AZ49">
        <f t="shared" ref="AZ49" si="44">AZ48/5</f>
        <v>1.8</v>
      </c>
    </row>
    <row r="50" spans="1:52" x14ac:dyDescent="0.25">
      <c r="B50" t="s">
        <v>138</v>
      </c>
      <c r="C50">
        <f>INT(C49)</f>
        <v>0</v>
      </c>
      <c r="D50">
        <f t="shared" ref="D50" si="45">INT(D49)</f>
        <v>0</v>
      </c>
      <c r="E50">
        <f t="shared" ref="E50" si="46">INT(E49)</f>
        <v>0</v>
      </c>
      <c r="F50">
        <f t="shared" ref="F50" si="47">INT(F49)</f>
        <v>0</v>
      </c>
      <c r="G50">
        <f t="shared" ref="G50" si="48">INT(G49)</f>
        <v>0</v>
      </c>
      <c r="H50">
        <f t="shared" ref="H50" si="49">INT(H49)</f>
        <v>1</v>
      </c>
      <c r="I50">
        <f t="shared" ref="I50" si="50">INT(I49)</f>
        <v>1</v>
      </c>
      <c r="J50">
        <f t="shared" ref="J50" si="51">INT(J49)</f>
        <v>1</v>
      </c>
      <c r="K50">
        <f t="shared" ref="K50" si="52">INT(K49)</f>
        <v>1</v>
      </c>
      <c r="L50">
        <f t="shared" ref="L50:M50" si="53">INT(L49)</f>
        <v>1</v>
      </c>
      <c r="M50">
        <f t="shared" si="53"/>
        <v>0</v>
      </c>
      <c r="N50">
        <f t="shared" ref="N50" si="54">INT(N49)</f>
        <v>0</v>
      </c>
      <c r="O50">
        <f t="shared" ref="O50" si="55">INT(O49)</f>
        <v>0</v>
      </c>
      <c r="P50">
        <f t="shared" ref="P50" si="56">INT(P49)</f>
        <v>0</v>
      </c>
      <c r="Q50">
        <f t="shared" ref="Q50" si="57">INT(Q49)</f>
        <v>0</v>
      </c>
      <c r="R50">
        <f t="shared" ref="R50" si="58">INT(R49)</f>
        <v>1</v>
      </c>
      <c r="S50">
        <f t="shared" ref="S50" si="59">INT(S49)</f>
        <v>1</v>
      </c>
      <c r="T50">
        <f t="shared" ref="T50" si="60">INT(T49)</f>
        <v>1</v>
      </c>
      <c r="U50">
        <f t="shared" ref="U50" si="61">INT(U49)</f>
        <v>1</v>
      </c>
      <c r="V50">
        <f t="shared" ref="V50" si="62">INT(V49)</f>
        <v>1</v>
      </c>
      <c r="W50">
        <f>INT(W49)</f>
        <v>0</v>
      </c>
      <c r="X50">
        <f t="shared" ref="X50:AF50" si="63">INT(X49)</f>
        <v>0</v>
      </c>
      <c r="Y50">
        <f t="shared" si="63"/>
        <v>0</v>
      </c>
      <c r="Z50">
        <f t="shared" si="63"/>
        <v>0</v>
      </c>
      <c r="AA50">
        <f t="shared" si="63"/>
        <v>0</v>
      </c>
      <c r="AB50">
        <f t="shared" si="63"/>
        <v>1</v>
      </c>
      <c r="AC50">
        <f t="shared" si="63"/>
        <v>1</v>
      </c>
      <c r="AD50">
        <f t="shared" si="63"/>
        <v>1</v>
      </c>
      <c r="AE50">
        <f t="shared" si="63"/>
        <v>1</v>
      </c>
      <c r="AF50">
        <f t="shared" si="63"/>
        <v>1</v>
      </c>
      <c r="AG50">
        <f t="shared" ref="AG50" si="64">INT(AG49)</f>
        <v>0</v>
      </c>
      <c r="AH50">
        <f t="shared" ref="AH50" si="65">INT(AH49)</f>
        <v>0</v>
      </c>
      <c r="AI50">
        <f t="shared" ref="AI50" si="66">INT(AI49)</f>
        <v>0</v>
      </c>
      <c r="AJ50">
        <f t="shared" ref="AJ50" si="67">INT(AJ49)</f>
        <v>0</v>
      </c>
      <c r="AK50">
        <f t="shared" ref="AK50" si="68">INT(AK49)</f>
        <v>0</v>
      </c>
      <c r="AL50">
        <f t="shared" ref="AL50" si="69">INT(AL49)</f>
        <v>1</v>
      </c>
      <c r="AM50">
        <f t="shared" ref="AM50" si="70">INT(AM49)</f>
        <v>1</v>
      </c>
      <c r="AN50">
        <f t="shared" ref="AN50" si="71">INT(AN49)</f>
        <v>1</v>
      </c>
      <c r="AO50">
        <f t="shared" ref="AO50" si="72">INT(AO49)</f>
        <v>1</v>
      </c>
      <c r="AP50">
        <f t="shared" ref="AP50" si="73">INT(AP49)</f>
        <v>1</v>
      </c>
      <c r="AQ50">
        <f t="shared" ref="AQ50" si="74">INT(AQ49)</f>
        <v>0</v>
      </c>
      <c r="AR50">
        <f t="shared" ref="AR50" si="75">INT(AR49)</f>
        <v>0</v>
      </c>
      <c r="AS50">
        <f t="shared" ref="AS50" si="76">INT(AS49)</f>
        <v>0</v>
      </c>
      <c r="AT50">
        <f t="shared" ref="AT50" si="77">INT(AT49)</f>
        <v>0</v>
      </c>
      <c r="AU50">
        <f t="shared" ref="AU50" si="78">INT(AU49)</f>
        <v>0</v>
      </c>
      <c r="AV50">
        <f t="shared" ref="AV50" si="79">INT(AV49)</f>
        <v>1</v>
      </c>
      <c r="AW50">
        <f t="shared" ref="AW50" si="80">INT(AW49)</f>
        <v>1</v>
      </c>
      <c r="AX50">
        <f t="shared" ref="AX50" si="81">INT(AX49)</f>
        <v>1</v>
      </c>
      <c r="AY50">
        <f t="shared" ref="AY50" si="82">INT(AY49)</f>
        <v>1</v>
      </c>
      <c r="AZ50">
        <f t="shared" ref="AZ50" si="83">INT(AZ49)</f>
        <v>1</v>
      </c>
    </row>
    <row r="51" spans="1:52" x14ac:dyDescent="0.25">
      <c r="B51" t="s">
        <v>137</v>
      </c>
      <c r="C51">
        <f>C48-(C50*5)</f>
        <v>0</v>
      </c>
      <c r="D51">
        <f t="shared" ref="D51:Q51" si="84">D48-(D50*5)</f>
        <v>1</v>
      </c>
      <c r="E51">
        <f t="shared" si="84"/>
        <v>2</v>
      </c>
      <c r="F51">
        <f t="shared" si="84"/>
        <v>3</v>
      </c>
      <c r="G51">
        <f t="shared" si="84"/>
        <v>4</v>
      </c>
      <c r="H51">
        <f t="shared" si="84"/>
        <v>0</v>
      </c>
      <c r="I51">
        <f t="shared" si="84"/>
        <v>1</v>
      </c>
      <c r="J51">
        <f t="shared" si="84"/>
        <v>2</v>
      </c>
      <c r="K51">
        <f t="shared" si="84"/>
        <v>3</v>
      </c>
      <c r="L51">
        <f t="shared" si="84"/>
        <v>4</v>
      </c>
      <c r="M51">
        <f t="shared" si="84"/>
        <v>0</v>
      </c>
      <c r="N51">
        <f t="shared" si="84"/>
        <v>1</v>
      </c>
      <c r="O51">
        <f t="shared" si="84"/>
        <v>2</v>
      </c>
      <c r="P51">
        <f t="shared" si="84"/>
        <v>3</v>
      </c>
      <c r="Q51">
        <f t="shared" si="84"/>
        <v>4</v>
      </c>
      <c r="R51">
        <f>R48-(R50*5)</f>
        <v>0</v>
      </c>
      <c r="S51">
        <f t="shared" ref="S51:U51" si="85">S48-(S50*5)</f>
        <v>1</v>
      </c>
      <c r="T51">
        <f t="shared" si="85"/>
        <v>2</v>
      </c>
      <c r="U51">
        <f t="shared" si="85"/>
        <v>3</v>
      </c>
      <c r="V51">
        <f>V48-(V50*5)</f>
        <v>4</v>
      </c>
      <c r="W51">
        <f t="shared" ref="W51" si="86">W48-(W50*5)</f>
        <v>0</v>
      </c>
      <c r="X51">
        <f t="shared" ref="X51" si="87">X48-(X50*5)</f>
        <v>1</v>
      </c>
      <c r="Y51">
        <f t="shared" ref="Y51" si="88">Y48-(Y50*5)</f>
        <v>2</v>
      </c>
      <c r="Z51">
        <f t="shared" ref="Z51:AB51" si="89">Z48-(Z50*5)</f>
        <v>3</v>
      </c>
      <c r="AA51">
        <f t="shared" si="89"/>
        <v>4</v>
      </c>
      <c r="AB51">
        <f t="shared" si="89"/>
        <v>0</v>
      </c>
      <c r="AC51">
        <f t="shared" ref="AC51" si="90">AC48-(AC50*5)</f>
        <v>1</v>
      </c>
      <c r="AD51">
        <f t="shared" ref="AD51" si="91">AD48-(AD50*5)</f>
        <v>2</v>
      </c>
      <c r="AE51">
        <f t="shared" ref="AE51:AG51" si="92">AE48-(AE50*5)</f>
        <v>3</v>
      </c>
      <c r="AF51">
        <f t="shared" si="92"/>
        <v>4</v>
      </c>
      <c r="AG51">
        <f t="shared" si="92"/>
        <v>0</v>
      </c>
      <c r="AH51">
        <f t="shared" ref="AH51" si="93">AH48-(AH50*5)</f>
        <v>1</v>
      </c>
      <c r="AI51">
        <f t="shared" ref="AI51" si="94">AI48-(AI50*5)</f>
        <v>2</v>
      </c>
      <c r="AJ51">
        <f t="shared" ref="AJ51:AL51" si="95">AJ48-(AJ50*5)</f>
        <v>3</v>
      </c>
      <c r="AK51">
        <f t="shared" si="95"/>
        <v>4</v>
      </c>
      <c r="AL51">
        <f t="shared" si="95"/>
        <v>0</v>
      </c>
      <c r="AM51">
        <f t="shared" ref="AM51" si="96">AM48-(AM50*5)</f>
        <v>1</v>
      </c>
      <c r="AN51">
        <f t="shared" ref="AN51" si="97">AN48-(AN50*5)</f>
        <v>2</v>
      </c>
      <c r="AO51">
        <f t="shared" ref="AO51:AQ51" si="98">AO48-(AO50*5)</f>
        <v>3</v>
      </c>
      <c r="AP51">
        <f t="shared" si="98"/>
        <v>4</v>
      </c>
      <c r="AQ51">
        <f t="shared" si="98"/>
        <v>0</v>
      </c>
      <c r="AR51">
        <f t="shared" ref="AR51" si="99">AR48-(AR50*5)</f>
        <v>1</v>
      </c>
      <c r="AS51">
        <f t="shared" ref="AS51" si="100">AS48-(AS50*5)</f>
        <v>2</v>
      </c>
      <c r="AT51">
        <f t="shared" ref="AT51:AV51" si="101">AT48-(AT50*5)</f>
        <v>3</v>
      </c>
      <c r="AU51">
        <f t="shared" si="101"/>
        <v>4</v>
      </c>
      <c r="AV51">
        <f t="shared" si="101"/>
        <v>0</v>
      </c>
      <c r="AW51">
        <f t="shared" ref="AW51" si="102">AW48-(AW50*5)</f>
        <v>1</v>
      </c>
      <c r="AX51">
        <f t="shared" ref="AX51" si="103">AX48-(AX50*5)</f>
        <v>2</v>
      </c>
      <c r="AY51">
        <f t="shared" ref="AY51:AZ51" si="104">AY48-(AY50*5)</f>
        <v>3</v>
      </c>
      <c r="AZ51">
        <f t="shared" si="104"/>
        <v>4</v>
      </c>
    </row>
    <row r="52" spans="1:52" x14ac:dyDescent="0.25">
      <c r="B52" t="s">
        <v>272</v>
      </c>
    </row>
    <row r="53" spans="1:52" x14ac:dyDescent="0.25">
      <c r="A53" s="159" t="s">
        <v>495</v>
      </c>
      <c r="B53" t="s">
        <v>263</v>
      </c>
      <c r="C53">
        <f>INT(C48/($F$36))</f>
        <v>0</v>
      </c>
      <c r="D53">
        <f t="shared" ref="D53:L53" si="105">INT(D48/($F$36))</f>
        <v>0</v>
      </c>
      <c r="E53">
        <f t="shared" si="105"/>
        <v>0</v>
      </c>
      <c r="F53">
        <f t="shared" si="105"/>
        <v>0</v>
      </c>
      <c r="G53">
        <f t="shared" si="105"/>
        <v>0</v>
      </c>
      <c r="H53">
        <f t="shared" si="105"/>
        <v>1</v>
      </c>
      <c r="I53">
        <f t="shared" si="105"/>
        <v>1</v>
      </c>
      <c r="J53">
        <f t="shared" si="105"/>
        <v>1</v>
      </c>
      <c r="K53">
        <f t="shared" si="105"/>
        <v>1</v>
      </c>
      <c r="L53">
        <f t="shared" si="105"/>
        <v>1</v>
      </c>
    </row>
    <row r="54" spans="1:52" x14ac:dyDescent="0.25">
      <c r="B54" t="s">
        <v>257</v>
      </c>
      <c r="C54">
        <f>MOD(C48,$F$36)</f>
        <v>0</v>
      </c>
      <c r="D54">
        <f t="shared" ref="D54:L54" si="106">MOD(D48,$F$36)</f>
        <v>1</v>
      </c>
      <c r="E54">
        <f t="shared" si="106"/>
        <v>2</v>
      </c>
      <c r="F54">
        <f t="shared" si="106"/>
        <v>3</v>
      </c>
      <c r="G54">
        <f t="shared" si="106"/>
        <v>4</v>
      </c>
      <c r="H54">
        <f t="shared" si="106"/>
        <v>0</v>
      </c>
      <c r="I54">
        <f t="shared" si="106"/>
        <v>1</v>
      </c>
      <c r="J54">
        <f t="shared" si="106"/>
        <v>2</v>
      </c>
      <c r="K54">
        <f t="shared" si="106"/>
        <v>3</v>
      </c>
      <c r="L54">
        <f t="shared" si="106"/>
        <v>4</v>
      </c>
    </row>
  </sheetData>
  <mergeCells count="1">
    <mergeCell ref="A49:B49"/>
  </mergeCells>
  <conditionalFormatting sqref="B8:B9 D9 F9 H9 J9 L9 N9 P9 B15:Q15 B17:B18 B34:H34 B7:AG7">
    <cfRule type="cellIs" dxfId="18" priority="7" operator="equal">
      <formula>1</formula>
    </cfRule>
  </conditionalFormatting>
  <conditionalFormatting sqref="B26:Z26 B27">
    <cfRule type="cellIs" dxfId="17" priority="5" operator="equal">
      <formula>1</formula>
    </cfRule>
  </conditionalFormatting>
  <conditionalFormatting sqref="B36:B37">
    <cfRule type="cellIs" dxfId="16" priority="2" operator="equal">
      <formula>1</formula>
    </cfRule>
  </conditionalFormatting>
  <conditionalFormatting sqref="H17">
    <cfRule type="cellIs" dxfId="15"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GraphDataset</vt:lpstr>
      <vt:lpstr>MiningAllFrequentSingleEdge</vt:lpstr>
      <vt:lpstr>Extraction of Unique Edge</vt:lpstr>
      <vt:lpstr>NaiveScan</vt:lpstr>
      <vt:lpstr>BinaryTreeScan</vt:lpstr>
      <vt:lpstr>ScanLargeArray</vt:lpstr>
      <vt:lpstr>GlobalMemoryRead</vt:lpstr>
      <vt:lpstr>ExtractUniqueExtension</vt:lpstr>
      <vt:lpstr>ComputeSupport</vt:lpstr>
      <vt:lpstr>is_min_dfs_code</vt:lpstr>
      <vt:lpstr>CreateEmbedding</vt:lpstr>
      <vt:lpstr>StoreEmbeddingInGPU</vt:lpstr>
      <vt:lpstr>FindExtensionOfAllEmbedding</vt:lpstr>
      <vt:lpstr>markEmbedding</vt:lpstr>
      <vt:lpstr>AssignThreadForEmbedding</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BinhTruong</cp:lastModifiedBy>
  <dcterms:created xsi:type="dcterms:W3CDTF">2017-04-07T01:26:49Z</dcterms:created>
  <dcterms:modified xsi:type="dcterms:W3CDTF">2017-07-10T09:21:08Z</dcterms:modified>
</cp:coreProperties>
</file>