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inhLuanVan\CodeLuanVanGPU\Disseration\PMS\"/>
    </mc:Choice>
  </mc:AlternateContent>
  <bookViews>
    <workbookView xWindow="0" yWindow="0" windowWidth="20490" windowHeight="6870" firstSheet="3" activeTab="7"/>
  </bookViews>
  <sheets>
    <sheet name="Sheet1" sheetId="1" r:id="rId1"/>
    <sheet name="MiningAllFrequentSingleEdge" sheetId="2" r:id="rId2"/>
    <sheet name="Extraction of Unique Edge" sheetId="3" r:id="rId3"/>
    <sheet name="NaiveScan" sheetId="5" r:id="rId4"/>
    <sheet name="BinaryTreeScan" sheetId="6" r:id="rId5"/>
    <sheet name="ScanLargeArray" sheetId="7" r:id="rId6"/>
    <sheet name="GlobalMemoryRead" sheetId="8" r:id="rId7"/>
    <sheet name="ExtractUniqueExtension" sheetId="9" r:id="rId8"/>
  </sheets>
  <definedNames>
    <definedName name="Le">'Extraction of Unique Edge'!$C$3</definedName>
    <definedName name="Lv">'Extraction of Unique Edge'!$C$2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9" l="1"/>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B7" i="9"/>
  <c r="Y48" i="9" l="1"/>
  <c r="AC48" i="9"/>
  <c r="AG48" i="9"/>
  <c r="AK48" i="9"/>
  <c r="AO48" i="9"/>
  <c r="AO49" i="9" s="1"/>
  <c r="AO50" i="9" s="1"/>
  <c r="AS48" i="9"/>
  <c r="AW48" i="9"/>
  <c r="C48" i="9"/>
  <c r="F48" i="9"/>
  <c r="F49" i="9" s="1"/>
  <c r="F50" i="9" s="1"/>
  <c r="J48" i="9"/>
  <c r="J49" i="9" s="1"/>
  <c r="J50" i="9" s="1"/>
  <c r="N48" i="9"/>
  <c r="N49" i="9" s="1"/>
  <c r="N50" i="9" s="1"/>
  <c r="R48" i="9"/>
  <c r="V48" i="9"/>
  <c r="AC47" i="9"/>
  <c r="AG47" i="9"/>
  <c r="AK47" i="9"/>
  <c r="AO47" i="9"/>
  <c r="AS47" i="9"/>
  <c r="AW47" i="9"/>
  <c r="C47" i="9"/>
  <c r="F47" i="9"/>
  <c r="J47" i="9"/>
  <c r="N47" i="9"/>
  <c r="R47" i="9"/>
  <c r="V47" i="9"/>
  <c r="H17" i="9"/>
  <c r="D45" i="9"/>
  <c r="E45" i="9"/>
  <c r="E48" i="9" s="1"/>
  <c r="F45" i="9"/>
  <c r="G45" i="9"/>
  <c r="G48" i="9" s="1"/>
  <c r="H45" i="9"/>
  <c r="I45" i="9"/>
  <c r="I48" i="9" s="1"/>
  <c r="J45" i="9"/>
  <c r="K45" i="9"/>
  <c r="K48" i="9" s="1"/>
  <c r="L45" i="9"/>
  <c r="M45" i="9"/>
  <c r="M48" i="9" s="1"/>
  <c r="N45" i="9"/>
  <c r="O45" i="9"/>
  <c r="O48" i="9" s="1"/>
  <c r="P45" i="9"/>
  <c r="Q45" i="9"/>
  <c r="Q48" i="9" s="1"/>
  <c r="R45" i="9"/>
  <c r="S45" i="9"/>
  <c r="S48" i="9" s="1"/>
  <c r="T45" i="9"/>
  <c r="U45" i="9"/>
  <c r="U48" i="9" s="1"/>
  <c r="V45" i="9"/>
  <c r="W45" i="9"/>
  <c r="W48" i="9" s="1"/>
  <c r="X45" i="9"/>
  <c r="X47" i="9" s="1"/>
  <c r="Y45" i="9"/>
  <c r="Y47" i="9" s="1"/>
  <c r="Z45" i="9"/>
  <c r="Z48" i="9" s="1"/>
  <c r="AA45" i="9"/>
  <c r="AB45" i="9"/>
  <c r="AB48" i="9" s="1"/>
  <c r="AC45" i="9"/>
  <c r="AD45" i="9"/>
  <c r="AD48" i="9" s="1"/>
  <c r="AD49" i="9" s="1"/>
  <c r="AD50" i="9" s="1"/>
  <c r="AE45" i="9"/>
  <c r="AF45" i="9"/>
  <c r="AF48" i="9" s="1"/>
  <c r="AG45" i="9"/>
  <c r="AH45" i="9"/>
  <c r="AH48" i="9" s="1"/>
  <c r="AI45" i="9"/>
  <c r="AJ45" i="9"/>
  <c r="AJ48" i="9" s="1"/>
  <c r="AK45" i="9"/>
  <c r="AL45" i="9"/>
  <c r="AL48" i="9" s="1"/>
  <c r="AM45" i="9"/>
  <c r="AN45" i="9"/>
  <c r="AN48" i="9" s="1"/>
  <c r="AO45" i="9"/>
  <c r="AP45" i="9"/>
  <c r="AP48" i="9" s="1"/>
  <c r="AQ45" i="9"/>
  <c r="AR45" i="9"/>
  <c r="AR48" i="9" s="1"/>
  <c r="AS45" i="9"/>
  <c r="AT45" i="9"/>
  <c r="AT48" i="9" s="1"/>
  <c r="AU45" i="9"/>
  <c r="AV45" i="9"/>
  <c r="AV48" i="9" s="1"/>
  <c r="AW45" i="9"/>
  <c r="AX45" i="9"/>
  <c r="AX48" i="9" s="1"/>
  <c r="AY45" i="9"/>
  <c r="AZ45" i="9"/>
  <c r="AZ48" i="9" s="1"/>
  <c r="C45" i="9"/>
  <c r="C25" i="9"/>
  <c r="D25" i="9"/>
  <c r="E25" i="9"/>
  <c r="F25" i="9"/>
  <c r="G25" i="9"/>
  <c r="H25" i="9"/>
  <c r="I25" i="9"/>
  <c r="J25" i="9"/>
  <c r="K25" i="9"/>
  <c r="L25" i="9"/>
  <c r="M25" i="9"/>
  <c r="N25" i="9"/>
  <c r="O25" i="9"/>
  <c r="P25" i="9"/>
  <c r="Q25" i="9"/>
  <c r="R25" i="9"/>
  <c r="S25" i="9"/>
  <c r="T25" i="9"/>
  <c r="U25" i="9"/>
  <c r="V25" i="9"/>
  <c r="W25" i="9"/>
  <c r="X25" i="9"/>
  <c r="Y25" i="9"/>
  <c r="Z25" i="9"/>
  <c r="B25" i="9"/>
  <c r="I21" i="3"/>
  <c r="AA26" i="9"/>
  <c r="C27" i="9"/>
  <c r="D27" i="9" s="1"/>
  <c r="E27" i="9" s="1"/>
  <c r="F27" i="9" s="1"/>
  <c r="G27" i="9" s="1"/>
  <c r="H27" i="9" s="1"/>
  <c r="I27" i="9" s="1"/>
  <c r="J27" i="9" s="1"/>
  <c r="K27" i="9" s="1"/>
  <c r="L27" i="9" s="1"/>
  <c r="M27" i="9" s="1"/>
  <c r="N27" i="9" s="1"/>
  <c r="O27" i="9" s="1"/>
  <c r="P27" i="9" s="1"/>
  <c r="Q27" i="9" s="1"/>
  <c r="R27" i="9" s="1"/>
  <c r="S27" i="9" s="1"/>
  <c r="T27" i="9" s="1"/>
  <c r="U27" i="9" s="1"/>
  <c r="V27" i="9" s="1"/>
  <c r="W27" i="9" s="1"/>
  <c r="X27" i="9" s="1"/>
  <c r="Y27" i="9" s="1"/>
  <c r="Z27" i="9" s="1"/>
  <c r="AH7" i="9"/>
  <c r="C8" i="9"/>
  <c r="D8" i="9" s="1"/>
  <c r="E8" i="9" s="1"/>
  <c r="F8" i="9" s="1"/>
  <c r="G8" i="9" s="1"/>
  <c r="H8" i="9" s="1"/>
  <c r="I8" i="9" s="1"/>
  <c r="J8" i="9" s="1"/>
  <c r="K8" i="9" s="1"/>
  <c r="L8" i="9" s="1"/>
  <c r="M8" i="9" s="1"/>
  <c r="N8" i="9" s="1"/>
  <c r="O8" i="9" s="1"/>
  <c r="P8" i="9" s="1"/>
  <c r="Q8" i="9" s="1"/>
  <c r="R8" i="9" s="1"/>
  <c r="S8" i="9" s="1"/>
  <c r="T8" i="9" s="1"/>
  <c r="U8" i="9" s="1"/>
  <c r="V8" i="9" s="1"/>
  <c r="W8" i="9" s="1"/>
  <c r="X8" i="9" s="1"/>
  <c r="Y8" i="9" s="1"/>
  <c r="Z8" i="9" s="1"/>
  <c r="AA8" i="9" s="1"/>
  <c r="AB8" i="9" s="1"/>
  <c r="AC8" i="9" s="1"/>
  <c r="AD8" i="9" s="1"/>
  <c r="AE8" i="9" s="1"/>
  <c r="AF8" i="9" s="1"/>
  <c r="AG8" i="9" s="1"/>
  <c r="AV51" i="9" l="1"/>
  <c r="AV49" i="9"/>
  <c r="AV50" i="9" s="1"/>
  <c r="AZ49" i="9"/>
  <c r="AZ50" i="9" s="1"/>
  <c r="AZ51" i="9" s="1"/>
  <c r="AR51" i="9"/>
  <c r="AR49" i="9"/>
  <c r="AR50" i="9" s="1"/>
  <c r="AN49" i="9"/>
  <c r="AN50" i="9" s="1"/>
  <c r="AN51" i="9" s="1"/>
  <c r="AJ51" i="9"/>
  <c r="AJ49" i="9"/>
  <c r="AJ50" i="9" s="1"/>
  <c r="AF49" i="9"/>
  <c r="AF50" i="9" s="1"/>
  <c r="AF51" i="9" s="1"/>
  <c r="AB51" i="9"/>
  <c r="AB49" i="9"/>
  <c r="AB50" i="9" s="1"/>
  <c r="W49" i="9"/>
  <c r="W50" i="9" s="1"/>
  <c r="W51" i="9" s="1"/>
  <c r="S49" i="9"/>
  <c r="S50" i="9" s="1"/>
  <c r="S51" i="9" s="1"/>
  <c r="O51" i="9"/>
  <c r="O49" i="9"/>
  <c r="O50" i="9" s="1"/>
  <c r="K49" i="9"/>
  <c r="K50" i="9" s="1"/>
  <c r="K51" i="9" s="1"/>
  <c r="G51" i="9"/>
  <c r="G49" i="9"/>
  <c r="G50" i="9" s="1"/>
  <c r="T48" i="9"/>
  <c r="T47" i="9"/>
  <c r="P48" i="9"/>
  <c r="P47" i="9"/>
  <c r="L48" i="9"/>
  <c r="L47" i="9"/>
  <c r="H48" i="9"/>
  <c r="H47" i="9"/>
  <c r="D48" i="9"/>
  <c r="D47" i="9"/>
  <c r="S47" i="9"/>
  <c r="K47" i="9"/>
  <c r="AC49" i="9"/>
  <c r="AC50" i="9" s="1"/>
  <c r="AC51" i="9" s="1"/>
  <c r="C49" i="9"/>
  <c r="C50" i="9" s="1"/>
  <c r="C51" i="9" s="1"/>
  <c r="AS49" i="9"/>
  <c r="AS50" i="9" s="1"/>
  <c r="AS51" i="9" s="1"/>
  <c r="AU48" i="9"/>
  <c r="AU47" i="9"/>
  <c r="AI48" i="9"/>
  <c r="AI47" i="9"/>
  <c r="AZ47" i="9"/>
  <c r="AR47" i="9"/>
  <c r="AJ47" i="9"/>
  <c r="AB47" i="9"/>
  <c r="R49" i="9"/>
  <c r="R50" i="9" s="1"/>
  <c r="R51" i="9" s="1"/>
  <c r="N51" i="9"/>
  <c r="AY48" i="9"/>
  <c r="AY47" i="9"/>
  <c r="AM48" i="9"/>
  <c r="AM47" i="9"/>
  <c r="AA48" i="9"/>
  <c r="AA47" i="9"/>
  <c r="AX49" i="9"/>
  <c r="AX50" i="9" s="1"/>
  <c r="AX51" i="9" s="1"/>
  <c r="AT49" i="9"/>
  <c r="AT50" i="9" s="1"/>
  <c r="AT51" i="9" s="1"/>
  <c r="AP49" i="9"/>
  <c r="AP50" i="9" s="1"/>
  <c r="AP51" i="9" s="1"/>
  <c r="AL49" i="9"/>
  <c r="AL50" i="9" s="1"/>
  <c r="AL51" i="9" s="1"/>
  <c r="AH49" i="9"/>
  <c r="AH50" i="9" s="1"/>
  <c r="AH51" i="9" s="1"/>
  <c r="AD51" i="9"/>
  <c r="W47" i="9"/>
  <c r="O47" i="9"/>
  <c r="G47" i="9"/>
  <c r="AO51" i="9"/>
  <c r="Z49" i="9"/>
  <c r="Z50" i="9" s="1"/>
  <c r="Z51" i="9" s="1"/>
  <c r="AK49" i="9"/>
  <c r="AK50" i="9" s="1"/>
  <c r="AK51" i="9" s="1"/>
  <c r="J51" i="9"/>
  <c r="AQ48" i="9"/>
  <c r="AQ47" i="9"/>
  <c r="AE48" i="9"/>
  <c r="AE47" i="9"/>
  <c r="U51" i="9"/>
  <c r="U49" i="9"/>
  <c r="U50" i="9" s="1"/>
  <c r="Q49" i="9"/>
  <c r="Q50" i="9" s="1"/>
  <c r="Q51" i="9" s="1"/>
  <c r="M49" i="9"/>
  <c r="M50" i="9" s="1"/>
  <c r="M51" i="9" s="1"/>
  <c r="I49" i="9"/>
  <c r="I50" i="9" s="1"/>
  <c r="I51" i="9" s="1"/>
  <c r="E49" i="9"/>
  <c r="E50" i="9" s="1"/>
  <c r="E51" i="9" s="1"/>
  <c r="AV47" i="9"/>
  <c r="AN47" i="9"/>
  <c r="AF47" i="9"/>
  <c r="V49" i="9"/>
  <c r="V50" i="9" s="1"/>
  <c r="V51" i="9" s="1"/>
  <c r="X48" i="9"/>
  <c r="Y49" i="9"/>
  <c r="Y50" i="9" s="1"/>
  <c r="Y51" i="9" s="1"/>
  <c r="AW49" i="9"/>
  <c r="AW50" i="9" s="1"/>
  <c r="AW51" i="9" s="1"/>
  <c r="AG49" i="9"/>
  <c r="AG50" i="9" s="1"/>
  <c r="AG51" i="9" s="1"/>
  <c r="F51" i="9"/>
  <c r="U47" i="9"/>
  <c r="Q47" i="9"/>
  <c r="M47" i="9"/>
  <c r="I47" i="9"/>
  <c r="E47" i="9"/>
  <c r="AX47" i="9"/>
  <c r="AT47" i="9"/>
  <c r="AP47" i="9"/>
  <c r="AL47" i="9"/>
  <c r="AH47" i="9"/>
  <c r="AD47" i="9"/>
  <c r="Z47" i="9"/>
  <c r="S64" i="6"/>
  <c r="Q64" i="6"/>
  <c r="O64" i="6"/>
  <c r="M64" i="6"/>
  <c r="R64" i="6"/>
  <c r="P64" i="6"/>
  <c r="N64" i="6"/>
  <c r="L64" i="6"/>
  <c r="M62" i="6"/>
  <c r="N62" i="6"/>
  <c r="O62" i="6"/>
  <c r="M63" i="6"/>
  <c r="N63" i="6"/>
  <c r="O63" i="6"/>
  <c r="L63" i="6"/>
  <c r="L62" i="6"/>
  <c r="L60" i="6"/>
  <c r="L59" i="6"/>
  <c r="R58" i="6"/>
  <c r="P58" i="6"/>
  <c r="N58" i="6"/>
  <c r="L58" i="6"/>
  <c r="S58" i="6"/>
  <c r="O58" i="6"/>
  <c r="M58" i="6"/>
  <c r="Q58" i="6"/>
  <c r="M57" i="6"/>
  <c r="L57" i="6"/>
  <c r="M56" i="6"/>
  <c r="L56" i="6"/>
  <c r="L54" i="6"/>
  <c r="L53" i="6"/>
  <c r="P52" i="6"/>
  <c r="R52" i="6"/>
  <c r="Q52" i="6"/>
  <c r="M52" i="6"/>
  <c r="N52" i="6"/>
  <c r="L52" i="6"/>
  <c r="S52" i="6"/>
  <c r="O52" i="6"/>
  <c r="L51" i="6"/>
  <c r="L50" i="6"/>
  <c r="L48" i="6"/>
  <c r="M46" i="6"/>
  <c r="N46" i="6"/>
  <c r="O46" i="6"/>
  <c r="P46" i="6"/>
  <c r="Q46" i="6"/>
  <c r="R46" i="6"/>
  <c r="L46" i="6"/>
  <c r="L45" i="6"/>
  <c r="M44" i="6"/>
  <c r="N44" i="6"/>
  <c r="O44" i="6"/>
  <c r="P44" i="6"/>
  <c r="Q44" i="6"/>
  <c r="R44" i="6"/>
  <c r="L44" i="6"/>
  <c r="S44" i="6"/>
  <c r="L43" i="6"/>
  <c r="L42" i="6"/>
  <c r="L39" i="6"/>
  <c r="L40" i="6"/>
  <c r="Q38" i="6"/>
  <c r="R38" i="6"/>
  <c r="P38" i="6"/>
  <c r="M38" i="6"/>
  <c r="N38" i="6"/>
  <c r="L38" i="6"/>
  <c r="S38" i="6"/>
  <c r="O38" i="6"/>
  <c r="M37" i="6"/>
  <c r="L37" i="6"/>
  <c r="M36" i="6"/>
  <c r="L36" i="6"/>
  <c r="L34" i="6"/>
  <c r="L33" i="6"/>
  <c r="R32" i="6"/>
  <c r="P32" i="6"/>
  <c r="N32" i="6"/>
  <c r="L32" i="6"/>
  <c r="O32" i="6"/>
  <c r="Q32" i="6"/>
  <c r="S32" i="6"/>
  <c r="M32" i="6"/>
  <c r="M31" i="6"/>
  <c r="N31" i="6"/>
  <c r="O31" i="6"/>
  <c r="L31" i="6"/>
  <c r="M30" i="6"/>
  <c r="N30" i="6"/>
  <c r="O30" i="6"/>
  <c r="L30" i="6"/>
  <c r="L28" i="6"/>
  <c r="M24" i="6"/>
  <c r="N24" i="6"/>
  <c r="O24" i="6"/>
  <c r="L24" i="6"/>
  <c r="M23" i="6"/>
  <c r="N23" i="6"/>
  <c r="O23" i="6"/>
  <c r="L23" i="6"/>
  <c r="AU49" i="9" l="1"/>
  <c r="AU50" i="9" s="1"/>
  <c r="AU51" i="9" s="1"/>
  <c r="AQ49" i="9"/>
  <c r="AQ50" i="9" s="1"/>
  <c r="AQ51" i="9" s="1"/>
  <c r="AA49" i="9"/>
  <c r="AA50" i="9" s="1"/>
  <c r="AA51" i="9" s="1"/>
  <c r="AY49" i="9"/>
  <c r="AY50" i="9" s="1"/>
  <c r="AY51" i="9" s="1"/>
  <c r="H51" i="9"/>
  <c r="H49" i="9"/>
  <c r="H50" i="9" s="1"/>
  <c r="P51" i="9"/>
  <c r="P49" i="9"/>
  <c r="P50" i="9" s="1"/>
  <c r="X51" i="9"/>
  <c r="X49" i="9"/>
  <c r="X50" i="9" s="1"/>
  <c r="AI49" i="9"/>
  <c r="AI50" i="9" s="1"/>
  <c r="AI51" i="9" s="1"/>
  <c r="AE51" i="9"/>
  <c r="AE49" i="9"/>
  <c r="AE50" i="9" s="1"/>
  <c r="AM49" i="9"/>
  <c r="AM50" i="9" s="1"/>
  <c r="AM51" i="9" s="1"/>
  <c r="D51" i="9"/>
  <c r="D49" i="9"/>
  <c r="D50" i="9" s="1"/>
  <c r="L51" i="9"/>
  <c r="L49" i="9"/>
  <c r="L50" i="9" s="1"/>
  <c r="T49" i="9"/>
  <c r="T50" i="9" s="1"/>
  <c r="T51" i="9" s="1"/>
  <c r="A10" i="8"/>
  <c r="A13" i="8"/>
  <c r="M17" i="8"/>
  <c r="M16" i="8"/>
  <c r="J17" i="8"/>
  <c r="K17" i="8"/>
  <c r="L17" i="8"/>
  <c r="E17" i="8"/>
  <c r="F17" i="8"/>
  <c r="G17" i="8"/>
  <c r="H17" i="8"/>
  <c r="I17" i="8"/>
  <c r="B17" i="8"/>
  <c r="C17" i="8"/>
  <c r="D17" i="8"/>
  <c r="A17" i="8"/>
  <c r="A16" i="8"/>
  <c r="C16" i="8"/>
  <c r="B16" i="8" s="1"/>
  <c r="D16" i="8"/>
  <c r="K16" i="8"/>
  <c r="L16" i="8" s="1"/>
  <c r="G16" i="8"/>
  <c r="H16" i="8"/>
  <c r="I16" i="8" s="1"/>
  <c r="J16" i="8" s="1"/>
  <c r="F16" i="8"/>
  <c r="R9" i="7" l="1"/>
  <c r="S4" i="7"/>
  <c r="T4" i="7" s="1"/>
  <c r="Y6" i="7"/>
  <c r="J9" i="7"/>
  <c r="I9" i="7"/>
  <c r="D4" i="7"/>
  <c r="C4" i="7"/>
  <c r="B9" i="7"/>
  <c r="C7" i="7"/>
  <c r="D7" i="7"/>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K9" i="7"/>
  <c r="L9" i="7"/>
  <c r="M9" i="7"/>
  <c r="N9" i="7"/>
  <c r="O9" i="7"/>
  <c r="P9" i="7"/>
  <c r="Q9" i="7"/>
  <c r="Q6" i="7"/>
  <c r="AG5" i="7"/>
  <c r="AB4" i="7"/>
  <c r="AC4" i="7" s="1"/>
  <c r="AD4" i="7" s="1"/>
  <c r="AE4" i="7" s="1"/>
  <c r="AF4" i="7" s="1"/>
  <c r="AG4" i="7" s="1"/>
  <c r="AA4" i="7"/>
  <c r="Y5" i="7"/>
  <c r="AG6" i="7" s="1"/>
  <c r="Q5" i="7"/>
  <c r="I5" i="7"/>
  <c r="K4" i="7"/>
  <c r="L4" i="7" s="1"/>
  <c r="M4" i="7" s="1"/>
  <c r="N4" i="7" s="1"/>
  <c r="O4" i="7" s="1"/>
  <c r="P4" i="7" s="1"/>
  <c r="Q4" i="7" s="1"/>
  <c r="J4" i="7"/>
  <c r="Z9" i="7" l="1"/>
  <c r="AA9" i="7"/>
  <c r="AE9" i="7"/>
  <c r="AF9" i="7"/>
  <c r="AB9" i="7"/>
  <c r="AC9" i="7"/>
  <c r="AG9" i="7"/>
  <c r="AD9" i="7"/>
  <c r="U4" i="7"/>
  <c r="T9" i="7"/>
  <c r="S9" i="7"/>
  <c r="E4" i="7"/>
  <c r="D9" i="7"/>
  <c r="C9" i="7"/>
  <c r="H17" i="6"/>
  <c r="G17" i="6"/>
  <c r="F17" i="6"/>
  <c r="E17" i="6"/>
  <c r="L6" i="6"/>
  <c r="H6" i="6"/>
  <c r="L5" i="6" s="1"/>
  <c r="L7" i="6"/>
  <c r="J7" i="6"/>
  <c r="H7" i="6"/>
  <c r="F7" i="6"/>
  <c r="V4" i="7" l="1"/>
  <c r="U9" i="7"/>
  <c r="F4" i="7"/>
  <c r="E9" i="7"/>
  <c r="F32" i="5"/>
  <c r="E32" i="5"/>
  <c r="L31" i="5"/>
  <c r="K31" i="5"/>
  <c r="J31" i="5"/>
  <c r="I31" i="5"/>
  <c r="H31" i="5"/>
  <c r="G31" i="5"/>
  <c r="F31" i="5"/>
  <c r="E31" i="5"/>
  <c r="L30" i="5"/>
  <c r="K30" i="5"/>
  <c r="J30" i="5"/>
  <c r="I30" i="5"/>
  <c r="H30" i="5"/>
  <c r="G30" i="5"/>
  <c r="F30" i="5"/>
  <c r="E30" i="5"/>
  <c r="L29" i="5"/>
  <c r="K29" i="5"/>
  <c r="J29" i="5"/>
  <c r="I29" i="5"/>
  <c r="L27" i="5"/>
  <c r="K27" i="5"/>
  <c r="J27" i="5"/>
  <c r="I27" i="5"/>
  <c r="L24" i="5"/>
  <c r="K24" i="5"/>
  <c r="J24" i="5"/>
  <c r="I24" i="5"/>
  <c r="H24" i="5"/>
  <c r="G24" i="5"/>
  <c r="F24" i="5"/>
  <c r="E24" i="5"/>
  <c r="L23" i="5"/>
  <c r="K23" i="5"/>
  <c r="J23" i="5"/>
  <c r="I23" i="5"/>
  <c r="H23" i="5"/>
  <c r="G23" i="5"/>
  <c r="F23" i="5"/>
  <c r="E23" i="5"/>
  <c r="L22" i="5"/>
  <c r="K22" i="5"/>
  <c r="J22" i="5"/>
  <c r="I22" i="5"/>
  <c r="H22" i="5"/>
  <c r="G22" i="5"/>
  <c r="L18" i="5"/>
  <c r="L25" i="5" s="1"/>
  <c r="K18" i="5"/>
  <c r="K25" i="5" s="1"/>
  <c r="J18" i="5"/>
  <c r="J25" i="5" s="1"/>
  <c r="J32" i="5" s="1"/>
  <c r="I18" i="5"/>
  <c r="I25" i="5" s="1"/>
  <c r="I32" i="5" s="1"/>
  <c r="H18" i="5"/>
  <c r="H25" i="5" s="1"/>
  <c r="H32" i="5" s="1"/>
  <c r="G18" i="5"/>
  <c r="G25" i="5" s="1"/>
  <c r="G32" i="5" s="1"/>
  <c r="F18" i="5"/>
  <c r="E18" i="5"/>
  <c r="L17" i="5"/>
  <c r="K17" i="5"/>
  <c r="J17" i="5"/>
  <c r="I17" i="5"/>
  <c r="H17" i="5"/>
  <c r="G17" i="5"/>
  <c r="F17" i="5"/>
  <c r="E17" i="5"/>
  <c r="L16" i="5"/>
  <c r="K16" i="5"/>
  <c r="J16" i="5"/>
  <c r="I16" i="5"/>
  <c r="H16" i="5"/>
  <c r="G16" i="5"/>
  <c r="F16" i="5"/>
  <c r="E16" i="5"/>
  <c r="L15" i="5"/>
  <c r="K15" i="5"/>
  <c r="J15" i="5"/>
  <c r="I15" i="5"/>
  <c r="H15" i="5"/>
  <c r="G15" i="5"/>
  <c r="F15" i="5"/>
  <c r="E15" i="5"/>
  <c r="L10" i="5"/>
  <c r="K10" i="5"/>
  <c r="J10" i="5"/>
  <c r="I10" i="5"/>
  <c r="H10" i="5"/>
  <c r="G10" i="5"/>
  <c r="F10" i="5"/>
  <c r="E10" i="5"/>
  <c r="W4" i="7" l="1"/>
  <c r="V9" i="7"/>
  <c r="G4" i="7"/>
  <c r="F9" i="7"/>
  <c r="K32" i="5"/>
  <c r="L32" i="5"/>
  <c r="X4" i="7" l="1"/>
  <c r="W9" i="7"/>
  <c r="H4" i="7"/>
  <c r="G9" i="7"/>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18" i="1"/>
  <c r="H21" i="3"/>
  <c r="H22" i="3"/>
  <c r="H23" i="3"/>
  <c r="H24" i="3"/>
  <c r="H25" i="3"/>
  <c r="H26" i="3"/>
  <c r="H27" i="3"/>
  <c r="H28" i="3"/>
  <c r="I28" i="3" s="1"/>
  <c r="H29" i="3"/>
  <c r="H30" i="3"/>
  <c r="H31" i="3"/>
  <c r="H32" i="3"/>
  <c r="I32" i="3" s="1"/>
  <c r="H33" i="3"/>
  <c r="H34" i="3"/>
  <c r="I34" i="3" s="1"/>
  <c r="H35" i="3"/>
  <c r="H36" i="3"/>
  <c r="I36" i="3" s="1"/>
  <c r="H37" i="3"/>
  <c r="H38" i="3"/>
  <c r="I24" i="3"/>
  <c r="I38" i="3"/>
  <c r="I22" i="3"/>
  <c r="I23" i="3"/>
  <c r="I25" i="3"/>
  <c r="I26" i="3"/>
  <c r="I27" i="3"/>
  <c r="I29" i="3"/>
  <c r="I30" i="3"/>
  <c r="I31" i="3"/>
  <c r="I33" i="3"/>
  <c r="I35" i="3"/>
  <c r="I37" i="3"/>
  <c r="Y4" i="7" l="1"/>
  <c r="Y9" i="7" s="1"/>
  <c r="X9" i="7"/>
  <c r="I4" i="7"/>
  <c r="H9" i="7"/>
  <c r="H39" i="3"/>
  <c r="H40" i="3"/>
  <c r="H41" i="3"/>
  <c r="H42" i="3"/>
  <c r="H43" i="3"/>
  <c r="H44" i="3"/>
  <c r="H45" i="3"/>
  <c r="H46" i="3"/>
  <c r="I46" i="3" s="1"/>
  <c r="H47" i="3"/>
  <c r="H48" i="3"/>
  <c r="H49" i="3"/>
  <c r="H50" i="3"/>
  <c r="I50" i="3" s="1"/>
  <c r="I47" i="3"/>
  <c r="I42" i="3"/>
  <c r="I43" i="3"/>
  <c r="I39" i="3"/>
  <c r="I40" i="3"/>
  <c r="I41" i="3"/>
  <c r="I44" i="3"/>
  <c r="I45" i="3"/>
  <c r="I48" i="3"/>
  <c r="I49" i="3"/>
  <c r="B20"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21"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12" i="3" l="1"/>
  <c r="F12" i="3"/>
  <c r="G12" i="3"/>
  <c r="H12" i="3"/>
  <c r="I12" i="3"/>
  <c r="J12" i="3"/>
  <c r="K12" i="3"/>
  <c r="L12" i="3"/>
  <c r="M12" i="3"/>
  <c r="N12" i="3"/>
  <c r="O12" i="3"/>
  <c r="P12" i="3"/>
  <c r="Q12" i="3"/>
  <c r="R12" i="3"/>
  <c r="S12" i="3"/>
  <c r="D12" i="3"/>
  <c r="D11" i="3"/>
  <c r="U13" i="3"/>
  <c r="V13" i="3"/>
  <c r="W13" i="3"/>
  <c r="X13" i="3"/>
  <c r="Y13" i="3"/>
  <c r="Z13" i="3"/>
  <c r="AA13" i="3"/>
  <c r="AB13" i="3"/>
  <c r="AC13" i="3"/>
  <c r="AD13" i="3"/>
  <c r="AE13" i="3"/>
  <c r="AF13" i="3"/>
  <c r="AG13" i="3"/>
  <c r="AH13" i="3"/>
  <c r="AI13" i="3"/>
  <c r="T11" i="3"/>
  <c r="U11" i="3"/>
  <c r="V11" i="3"/>
  <c r="W11" i="3"/>
  <c r="X11" i="3"/>
  <c r="Y11" i="3"/>
  <c r="Z11" i="3"/>
  <c r="AA11" i="3"/>
  <c r="AB11" i="3"/>
  <c r="AC11" i="3"/>
  <c r="AD11" i="3"/>
  <c r="AE11" i="3"/>
  <c r="AF11" i="3"/>
  <c r="AG11" i="3"/>
  <c r="AH11" i="3"/>
  <c r="AI11" i="3"/>
  <c r="AI12" i="3"/>
  <c r="U12" i="3"/>
  <c r="V12" i="3"/>
  <c r="W12" i="3"/>
  <c r="X12" i="3"/>
  <c r="Y12" i="3"/>
  <c r="Z12" i="3"/>
  <c r="AA12" i="3"/>
  <c r="AB12" i="3"/>
  <c r="AC12" i="3"/>
  <c r="AD12" i="3"/>
  <c r="AE12" i="3"/>
  <c r="AF12" i="3"/>
  <c r="AG12" i="3"/>
  <c r="AH12" i="3"/>
  <c r="T12" i="3"/>
  <c r="T13" i="3" s="1"/>
  <c r="E13" i="3"/>
  <c r="F13" i="3"/>
  <c r="G13" i="3"/>
  <c r="H13" i="3"/>
  <c r="I13" i="3"/>
  <c r="J13" i="3"/>
  <c r="K13" i="3"/>
  <c r="L13" i="3"/>
  <c r="M13" i="3"/>
  <c r="N13" i="3"/>
  <c r="O13" i="3"/>
  <c r="P13" i="3"/>
  <c r="Q13" i="3"/>
  <c r="R13" i="3"/>
  <c r="S13" i="3"/>
  <c r="G11" i="3"/>
  <c r="E11" i="3"/>
  <c r="F11" i="3"/>
  <c r="H11" i="3"/>
  <c r="I11" i="3"/>
  <c r="J11" i="3"/>
  <c r="K11" i="3"/>
  <c r="L11" i="3"/>
  <c r="M11" i="3"/>
  <c r="N11" i="3"/>
  <c r="O11" i="3"/>
  <c r="P11" i="3"/>
  <c r="Q11" i="3"/>
  <c r="R11" i="3"/>
  <c r="S11" i="3"/>
  <c r="E10" i="3"/>
  <c r="F10" i="3"/>
  <c r="G10" i="3"/>
  <c r="H10" i="3"/>
  <c r="I10" i="3"/>
  <c r="J10" i="3"/>
  <c r="K10" i="3"/>
  <c r="L10" i="3"/>
  <c r="M10" i="3"/>
  <c r="N10" i="3"/>
  <c r="O10" i="3"/>
  <c r="P10" i="3"/>
  <c r="Q10" i="3"/>
  <c r="R10" i="3"/>
  <c r="S10" i="3"/>
  <c r="D10" i="3"/>
  <c r="D4" i="3"/>
  <c r="D13" i="3" l="1"/>
  <c r="G17" i="3"/>
  <c r="G16" i="3" s="1"/>
  <c r="K17" i="3"/>
  <c r="K16" i="3" s="1"/>
  <c r="O17" i="3"/>
  <c r="O16" i="3" s="1"/>
  <c r="D17" i="3"/>
  <c r="D16" i="3" s="1"/>
  <c r="H17" i="3"/>
  <c r="H16" i="3" s="1"/>
  <c r="L17" i="3"/>
  <c r="L16" i="3" s="1"/>
  <c r="P17" i="3"/>
  <c r="P16" i="3" s="1"/>
  <c r="F17" i="3"/>
  <c r="F16" i="3" s="1"/>
  <c r="J17" i="3"/>
  <c r="J16" i="3" s="1"/>
  <c r="N17" i="3"/>
  <c r="N16" i="3" s="1"/>
  <c r="R17" i="3"/>
  <c r="R16" i="3" s="1"/>
  <c r="E17" i="3"/>
  <c r="E16" i="3" s="1"/>
  <c r="I17" i="3"/>
  <c r="I16" i="3" s="1"/>
  <c r="M17" i="3"/>
  <c r="M16" i="3" s="1"/>
  <c r="Q17" i="3"/>
  <c r="Q16" i="3" s="1"/>
  <c r="I18" i="1"/>
  <c r="D13" i="1" l="1"/>
  <c r="D12" i="1" l="1"/>
  <c r="D11" i="1"/>
  <c r="D10" i="1"/>
  <c r="D9" i="1"/>
  <c r="D8" i="1"/>
  <c r="B10" i="1"/>
  <c r="K20" i="1" l="1"/>
  <c r="K21" i="1"/>
  <c r="K22" i="1"/>
  <c r="K24" i="1"/>
  <c r="K25" i="1"/>
  <c r="K26" i="1"/>
  <c r="K28" i="1"/>
  <c r="K29" i="1"/>
  <c r="K30" i="1"/>
  <c r="K32" i="1"/>
  <c r="K33" i="1"/>
  <c r="K34" i="1"/>
  <c r="K36" i="1"/>
  <c r="K37" i="1"/>
  <c r="K38" i="1"/>
  <c r="K40" i="1"/>
  <c r="K41" i="1"/>
  <c r="K42" i="1"/>
  <c r="K44" i="1"/>
  <c r="K45" i="1"/>
  <c r="K46" i="1"/>
  <c r="K48" i="1"/>
  <c r="K49" i="1"/>
  <c r="K50" i="1"/>
  <c r="K52" i="1"/>
  <c r="K53" i="1"/>
  <c r="J19" i="1"/>
  <c r="K19" i="1" s="1"/>
  <c r="J20" i="1"/>
  <c r="J21" i="1"/>
  <c r="J22" i="1"/>
  <c r="J23" i="1"/>
  <c r="K23" i="1" s="1"/>
  <c r="J24" i="1"/>
  <c r="J25" i="1"/>
  <c r="J26" i="1"/>
  <c r="J27" i="1"/>
  <c r="K27" i="1" s="1"/>
  <c r="J28" i="1"/>
  <c r="J29" i="1"/>
  <c r="J30" i="1"/>
  <c r="J31" i="1"/>
  <c r="K31" i="1" s="1"/>
  <c r="J32" i="1"/>
  <c r="J33" i="1"/>
  <c r="J34" i="1"/>
  <c r="J35" i="1"/>
  <c r="K35" i="1" s="1"/>
  <c r="J36" i="1"/>
  <c r="J37" i="1"/>
  <c r="J38" i="1"/>
  <c r="J39" i="1"/>
  <c r="K39" i="1" s="1"/>
  <c r="J40" i="1"/>
  <c r="J41" i="1"/>
  <c r="J42" i="1"/>
  <c r="J43" i="1"/>
  <c r="K43" i="1" s="1"/>
  <c r="J44" i="1"/>
  <c r="J45" i="1"/>
  <c r="J46" i="1"/>
  <c r="J47" i="1"/>
  <c r="K47" i="1" s="1"/>
  <c r="J48" i="1"/>
  <c r="J49" i="1"/>
  <c r="J50" i="1"/>
  <c r="J51" i="1"/>
  <c r="K51" i="1" s="1"/>
  <c r="J52" i="1"/>
  <c r="J53" i="1"/>
  <c r="J18" i="1"/>
  <c r="K18" i="1" s="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18" i="1"/>
  <c r="O14" i="1"/>
  <c r="N14" i="1"/>
  <c r="N13" i="1"/>
  <c r="M13" i="1"/>
  <c r="M14" i="1"/>
  <c r="M12" i="1"/>
  <c r="L12" i="1"/>
  <c r="L13" i="1"/>
  <c r="L14" i="1"/>
  <c r="L11" i="1"/>
  <c r="K11" i="1"/>
  <c r="K12" i="1"/>
  <c r="K13" i="1"/>
  <c r="K14" i="1"/>
  <c r="K10" i="1"/>
  <c r="J10" i="1"/>
  <c r="J11" i="1"/>
  <c r="J12" i="1"/>
  <c r="J13" i="1"/>
  <c r="J14" i="1"/>
  <c r="J9" i="1"/>
  <c r="I9" i="1"/>
  <c r="I10" i="1"/>
  <c r="I11" i="1"/>
  <c r="I12" i="1"/>
  <c r="I13" i="1"/>
  <c r="I14" i="1"/>
  <c r="I8" i="1"/>
  <c r="H8" i="1"/>
  <c r="H9" i="1"/>
  <c r="H10" i="1"/>
  <c r="H11" i="1"/>
  <c r="H12" i="1"/>
  <c r="H13" i="1"/>
  <c r="H14" i="1"/>
  <c r="H7" i="1"/>
  <c r="U11" i="1"/>
  <c r="T11" i="1"/>
  <c r="S11" i="1"/>
  <c r="U10" i="1"/>
  <c r="T10" i="1"/>
  <c r="S10" i="1"/>
  <c r="U9" i="1"/>
  <c r="T9" i="1"/>
  <c r="S9" i="1"/>
  <c r="T8" i="1"/>
  <c r="S8" i="1"/>
  <c r="S7" i="1"/>
</calcChain>
</file>

<file path=xl/comments1.xml><?xml version="1.0" encoding="utf-8"?>
<comments xmlns="http://schemas.openxmlformats.org/spreadsheetml/2006/main">
  <authors>
    <author>Bencat</author>
  </authors>
  <commentList>
    <comment ref="A7" authorId="0" shapeId="0">
      <text>
        <r>
          <rPr>
            <b/>
            <sz val="9"/>
            <color indexed="81"/>
            <rFont val="Tahoma"/>
            <charset val="1"/>
          </rPr>
          <t xml:space="preserve">Bình:
</t>
        </r>
        <r>
          <rPr>
            <sz val="9"/>
            <color indexed="81"/>
            <rFont val="Tahoma"/>
            <family val="2"/>
          </rPr>
          <t>n=Lv là số lượng các nhãn đỉnh phân biệt trong csdl</t>
        </r>
      </text>
    </comment>
    <comment ref="B7" authorId="0" shapeId="0">
      <text>
        <r>
          <rPr>
            <b/>
            <sz val="9"/>
            <color indexed="81"/>
            <rFont val="Tahoma"/>
            <family val="2"/>
          </rPr>
          <t xml:space="preserve">n=8 </t>
        </r>
        <r>
          <rPr>
            <sz val="9"/>
            <color indexed="81"/>
            <rFont val="Tahoma"/>
            <family val="2"/>
          </rPr>
          <t>là ví dụ cho trường hợp các nhãn đỉnh là A B C D E F G H</t>
        </r>
      </text>
    </comment>
    <comment ref="B9" authorId="0" shapeId="0">
      <text>
        <r>
          <rPr>
            <b/>
            <sz val="9"/>
            <color indexed="81"/>
            <rFont val="Tahoma"/>
            <family val="2"/>
          </rPr>
          <t xml:space="preserve">K=2 </t>
        </r>
        <r>
          <rPr>
            <sz val="9"/>
            <color indexed="81"/>
            <rFont val="Tahoma"/>
            <family val="2"/>
          </rPr>
          <t>vì cạnh được tạo từ 2 đỉnh trong tập nhãn cạnh Lv(hay n).</t>
        </r>
      </text>
    </comment>
    <comment ref="A11" authorId="0" shapeId="0">
      <text>
        <r>
          <rPr>
            <b/>
            <sz val="9"/>
            <color indexed="81"/>
            <rFont val="Tahoma"/>
            <family val="2"/>
          </rPr>
          <t xml:space="preserve">Bình:
</t>
        </r>
        <r>
          <rPr>
            <sz val="9"/>
            <color indexed="81"/>
            <rFont val="Tahoma"/>
            <family val="2"/>
          </rPr>
          <t>Là số lượng các nhãn cạnh phân biệt trong CSDL</t>
        </r>
      </text>
    </comment>
  </commentList>
</comments>
</file>

<file path=xl/comments2.xml><?xml version="1.0" encoding="utf-8"?>
<comments xmlns="http://schemas.openxmlformats.org/spreadsheetml/2006/main">
  <authors>
    <author>Bencat</author>
  </authors>
  <commentList>
    <comment ref="B25" authorId="0" shapeId="0">
      <text>
        <r>
          <rPr>
            <b/>
            <sz val="9"/>
            <color indexed="81"/>
            <rFont val="Tahoma"/>
            <family val="2"/>
          </rPr>
          <t xml:space="preserve">Binh:
=Li*Lv*Le + Lij*Lv+Lj
</t>
        </r>
      </text>
    </comment>
    <comment ref="C45" authorId="0" shapeId="0">
      <text>
        <r>
          <rPr>
            <b/>
            <sz val="9"/>
            <color indexed="81"/>
            <rFont val="Tahoma"/>
            <family val="2"/>
          </rPr>
          <t>Binh:</t>
        </r>
        <r>
          <rPr>
            <sz val="9"/>
            <color indexed="81"/>
            <rFont val="Tahoma"/>
            <family val="2"/>
          </rPr>
          <t xml:space="preserve">
=Li*Lv*Le + Lij*Lv+Lj
</t>
        </r>
      </text>
    </comment>
  </commentList>
</comments>
</file>

<file path=xl/sharedStrings.xml><?xml version="1.0" encoding="utf-8"?>
<sst xmlns="http://schemas.openxmlformats.org/spreadsheetml/2006/main" count="814" uniqueCount="278">
  <si>
    <t>A</t>
  </si>
  <si>
    <t>B</t>
  </si>
  <si>
    <t>C</t>
  </si>
  <si>
    <t>D</t>
  </si>
  <si>
    <t>E</t>
  </si>
  <si>
    <t>EE</t>
  </si>
  <si>
    <t>DD</t>
  </si>
  <si>
    <t>DE</t>
  </si>
  <si>
    <t>F</t>
  </si>
  <si>
    <t>G</t>
  </si>
  <si>
    <t>H</t>
  </si>
  <si>
    <t>AA - 00</t>
  </si>
  <si>
    <t>AB - 01</t>
  </si>
  <si>
    <t>AC - 02</t>
  </si>
  <si>
    <t>AD - 03</t>
  </si>
  <si>
    <t>AE - 04</t>
  </si>
  <si>
    <t>AF - 05</t>
  </si>
  <si>
    <t>AG - 06</t>
  </si>
  <si>
    <t>AH - 07</t>
  </si>
  <si>
    <t>BB - 11</t>
  </si>
  <si>
    <t>BC - 12</t>
  </si>
  <si>
    <t>BD - 13</t>
  </si>
  <si>
    <t>BE - 14</t>
  </si>
  <si>
    <t>BF - 15</t>
  </si>
  <si>
    <t>BG - 16</t>
  </si>
  <si>
    <t>BH - 17</t>
  </si>
  <si>
    <t>CC - 22</t>
  </si>
  <si>
    <t>CD - 23</t>
  </si>
  <si>
    <t>CE - 24</t>
  </si>
  <si>
    <t>CF - 25</t>
  </si>
  <si>
    <t>CG - 26</t>
  </si>
  <si>
    <t>CH - 27</t>
  </si>
  <si>
    <t>DD - 33</t>
  </si>
  <si>
    <t>DE - 34</t>
  </si>
  <si>
    <t>DF - 35</t>
  </si>
  <si>
    <t>DG - 36</t>
  </si>
  <si>
    <t>DH - 37</t>
  </si>
  <si>
    <t>EE - 44</t>
  </si>
  <si>
    <t>EF - 45</t>
  </si>
  <si>
    <t>EG - 46</t>
  </si>
  <si>
    <t>EH - 47</t>
  </si>
  <si>
    <t>FF - 55</t>
  </si>
  <si>
    <t>FG - 56</t>
  </si>
  <si>
    <t>FH - 57</t>
  </si>
  <si>
    <t>GG - 66</t>
  </si>
  <si>
    <t>GH - 67</t>
  </si>
  <si>
    <t>HH - 77</t>
  </si>
  <si>
    <t>n =</t>
  </si>
  <si>
    <t>To value</t>
  </si>
  <si>
    <t>Formular &lt; End</t>
  </si>
  <si>
    <t>Formular = Start</t>
  </si>
  <si>
    <t>=To-From</t>
  </si>
  <si>
    <t>Position Formular</t>
  </si>
  <si>
    <t>Position</t>
  </si>
  <si>
    <t>Edges</t>
  </si>
  <si>
    <t>Compare Position</t>
  </si>
  <si>
    <t>n!</t>
  </si>
  <si>
    <t>k!</t>
  </si>
  <si>
    <t>(n-k)!</t>
  </si>
  <si>
    <t>n=</t>
  </si>
  <si>
    <t>=n!/(k!(n-k)!</t>
  </si>
  <si>
    <t>=n!/(k!(n-k)!+n</t>
  </si>
  <si>
    <t>Le</t>
  </si>
  <si>
    <t>=[n!/(k!(n-k)!+n]*Le</t>
  </si>
  <si>
    <t>!=</t>
  </si>
  <si>
    <t>noOfEleStartWithLi</t>
  </si>
  <si>
    <t>(Lv-Li)*Le</t>
  </si>
  <si>
    <t>DFS edge extention
(vi,vj,li,lij,lj)</t>
  </si>
  <si>
    <t>(vgi,vgj)</t>
  </si>
  <si>
    <t>Pointer to heading in 
the last column of Qp</t>
  </si>
  <si>
    <t>(0,1,A,-,B)</t>
  </si>
  <si>
    <t>(0,1)</t>
  </si>
  <si>
    <t>NULL</t>
  </si>
  <si>
    <t>(0,2)</t>
  </si>
  <si>
    <t>(0,1,B,-,E)</t>
  </si>
  <si>
    <t>(1,3)</t>
  </si>
  <si>
    <t>(1,4)</t>
  </si>
  <si>
    <t>(2,3)</t>
  </si>
  <si>
    <t>(2,4)</t>
  </si>
  <si>
    <t>(5,6)</t>
  </si>
  <si>
    <t>(0,1,A,-,C)</t>
  </si>
  <si>
    <t>(5,7)</t>
  </si>
  <si>
    <t>(0,1,B,-,C)</t>
  </si>
  <si>
    <t>(6,7)</t>
  </si>
  <si>
    <t>(0,1,B,-,D)</t>
  </si>
  <si>
    <t>(6,8)</t>
  </si>
  <si>
    <t>(0,1,C,-,E)</t>
  </si>
  <si>
    <t>(7,9)</t>
  </si>
  <si>
    <t>(10,11)</t>
  </si>
  <si>
    <t>(10,12)</t>
  </si>
  <si>
    <t>(13,10)</t>
  </si>
  <si>
    <t>(0,1,A,-,E)</t>
  </si>
  <si>
    <t>(13,11)</t>
  </si>
  <si>
    <t>(13,12)</t>
  </si>
  <si>
    <t>BOUDARY</t>
  </si>
  <si>
    <t>Exclusive Scan Boundary</t>
  </si>
  <si>
    <t>Unique Extraction</t>
  </si>
  <si>
    <t>Reduce on F</t>
  </si>
  <si>
    <t>M</t>
  </si>
  <si>
    <t>CÁC MỞ RỘNG FORWARD EDGE PHỔ BIẾN VỚI MINSUP=2</t>
  </si>
  <si>
    <t>S: Exclusive Scan M</t>
  </si>
  <si>
    <t xml:space="preserve">TẠO EMBEDDING CHO DFSCODE PHỔ BIẾN (0,1,A,-,B) </t>
  </si>
  <si>
    <t>Q1</t>
  </si>
  <si>
    <t>Q2</t>
  </si>
  <si>
    <t>S[0]:0</t>
  </si>
  <si>
    <t>S[1]:1</t>
  </si>
  <si>
    <t>S[6]:2</t>
  </si>
  <si>
    <t>S[13]:4</t>
  </si>
  <si>
    <t>Số nhãn đỉnh phân biệt: Lv</t>
  </si>
  <si>
    <t>Số nhãn cạnh phân biệt: Le</t>
  </si>
  <si>
    <t>Số lượng các cạnh khác nhau có thể có là một tổ hợp chập K</t>
  </si>
  <si>
    <t>=[((Lv*(Lv-1))/2) + Lv]*Le</t>
  </si>
  <si>
    <t>index</t>
  </si>
  <si>
    <t>From Label: Li</t>
  </si>
  <si>
    <t>To Label: Lj</t>
  </si>
  <si>
    <t>Edge Label: Lij</t>
  </si>
  <si>
    <t>Index mapping into A: 
= Lij*Lv+Lj</t>
  </si>
  <si>
    <t>(0,1,A,0,B)</t>
  </si>
  <si>
    <t>(0,1,B,0,E)</t>
  </si>
  <si>
    <t>(0,1,A,0,C)</t>
  </si>
  <si>
    <t>(0,1,B,0,C)</t>
  </si>
  <si>
    <t>(0,1,B,0,D)</t>
  </si>
  <si>
    <t>(0,1,C,0,E)</t>
  </si>
  <si>
    <t>(0,1,A,0,E)</t>
  </si>
  <si>
    <t>AA</t>
  </si>
  <si>
    <t>AB</t>
  </si>
  <si>
    <t>AC</t>
  </si>
  <si>
    <t>AE</t>
  </si>
  <si>
    <t>AD</t>
  </si>
  <si>
    <t>BB</t>
  </si>
  <si>
    <t>BC</t>
  </si>
  <si>
    <t>BD</t>
  </si>
  <si>
    <t>BE</t>
  </si>
  <si>
    <t>CC</t>
  </si>
  <si>
    <t>CE</t>
  </si>
  <si>
    <t>CD</t>
  </si>
  <si>
    <t>Li</t>
  </si>
  <si>
    <t>Lj</t>
  </si>
  <si>
    <t>Lij</t>
  </si>
  <si>
    <t>Label</t>
  </si>
  <si>
    <t>Edge</t>
  </si>
  <si>
    <t>STT</t>
  </si>
  <si>
    <t>Lv=</t>
  </si>
  <si>
    <t>Le=</t>
  </si>
  <si>
    <t>Total=</t>
  </si>
  <si>
    <t>Index</t>
  </si>
  <si>
    <t>Start Idx</t>
  </si>
  <si>
    <t>thid</t>
  </si>
  <si>
    <t>g_idata[thid-1]</t>
  </si>
  <si>
    <t>pout=0</t>
  </si>
  <si>
    <t>pin=1</t>
  </si>
  <si>
    <t>temp[pout*n+thrid]</t>
  </si>
  <si>
    <t>pout*n+thrid</t>
  </si>
  <si>
    <t>temp[]</t>
  </si>
  <si>
    <t>in</t>
  </si>
  <si>
    <t>out</t>
  </si>
  <si>
    <t>Offset =1</t>
  </si>
  <si>
    <t>pout=1-pout</t>
  </si>
  <si>
    <t>pin=1-pout</t>
  </si>
  <si>
    <t>pin*n+thrid-offset</t>
  </si>
  <si>
    <t>pout*n+thid</t>
  </si>
  <si>
    <t>pin*n+thid</t>
  </si>
  <si>
    <t>temp[pout*n+thid]</t>
  </si>
  <si>
    <t>Offset=1*2=2</t>
  </si>
  <si>
    <t>Offset=2*2=4</t>
  </si>
  <si>
    <t>g_indata</t>
  </si>
  <si>
    <t>d=0</t>
  </si>
  <si>
    <t>d=1</t>
  </si>
  <si>
    <t>d=2</t>
  </si>
  <si>
    <t>2^(d+1)</t>
  </si>
  <si>
    <t>k=0--&gt;(n-1)</t>
  </si>
  <si>
    <t xml:space="preserve">__global__ void prescan(float *g_odata, float *g_idata, int n)  </t>
  </si>
  <si>
    <t xml:space="preserve">{  </t>
  </si>
  <si>
    <t xml:space="preserve">extern __shared__ float temp[];  // allocated on invocation  </t>
  </si>
  <si>
    <t xml:space="preserve">int thid = threadIdx.x;  </t>
  </si>
  <si>
    <t>int offset = 1;</t>
  </si>
  <si>
    <t xml:space="preserve">temp[2*thid] = g_idata[2*thid]; // load input into shared memory  </t>
  </si>
  <si>
    <t xml:space="preserve">temp[2*thid+1] = g_idata[2*thid+1];  </t>
  </si>
  <si>
    <t xml:space="preserve">for (int d = n&gt;&gt;1; d &gt; 0; d &gt;&gt;= 1)     // build sum in place up the tree  </t>
  </si>
  <si>
    <t xml:space="preserve">{   </t>
  </si>
  <si>
    <t xml:space="preserve">__syncthreads();  </t>
  </si>
  <si>
    <t xml:space="preserve">if (thid &lt; d)  </t>
  </si>
  <si>
    <t xml:space="preserve">int ai = offset*(2*thid+1)-1;  </t>
  </si>
  <si>
    <t xml:space="preserve">int bi = offset*(2*thid+2)-1;  </t>
  </si>
  <si>
    <t xml:space="preserve">temp[bi] += temp[ai];  </t>
  </si>
  <si>
    <t xml:space="preserve">}  </t>
  </si>
  <si>
    <t xml:space="preserve">offset *= 2;  </t>
  </si>
  <si>
    <t xml:space="preserve">if (thid == 0) { temp[n - 1] = 0; } // clear the last element  </t>
  </si>
  <si>
    <t xml:space="preserve">for (int d = 1; d &lt; n; d *= 2) // traverse down tree &amp; build scan  </t>
  </si>
  <si>
    <t xml:space="preserve">offset &gt;&gt;= 1;  </t>
  </si>
  <si>
    <t xml:space="preserve">if (thid &lt; d)                       </t>
  </si>
  <si>
    <t xml:space="preserve">float t = temp[ai];  </t>
  </si>
  <si>
    <t xml:space="preserve">temp[ai] = temp[bi];  </t>
  </si>
  <si>
    <t xml:space="preserve">temp[bi] += t;   </t>
  </si>
  <si>
    <t xml:space="preserve">__syncthreads(); </t>
  </si>
  <si>
    <t xml:space="preserve">g_odata[2*thid] = temp[2*thid]; // write results to device memory  </t>
  </si>
  <si>
    <t xml:space="preserve">g_odata[2*thid+1] = temp[2*thid+1];  </t>
  </si>
  <si>
    <t>}</t>
  </si>
  <si>
    <t>n&gt;&gt;1</t>
  </si>
  <si>
    <t>while d&gt;0</t>
  </si>
  <si>
    <t>=1*(2*[0-4]+1)-1=[0 2 4 6]</t>
  </si>
  <si>
    <t>=1*(2*[0-4]+2)-1=[1 3 5 7]</t>
  </si>
  <si>
    <t>Arr: IN</t>
  </si>
  <si>
    <t>Array IN has N elements. In this case, N = 24</t>
  </si>
  <si>
    <t>We have B = 8</t>
  </si>
  <si>
    <t>We allocate (N/B) thread blocks. In this case, (N/B) = (24/8)=3 thread blocks to process IN array.</t>
  </si>
  <si>
    <t>In this case, we have (8/2)=4 threads in each thread block.</t>
  </si>
  <si>
    <t>In each thread block, we have (B/2) threads to process B elements in each block.</t>
  </si>
  <si>
    <t>Noted that N must be a multiple of B</t>
  </si>
  <si>
    <t>Arr: OUT</t>
  </si>
  <si>
    <t>We divide IN into 3 blocks is call j =0,1,2. Each blocks has 8 elements.</t>
  </si>
  <si>
    <t>Arr: SUMS</t>
  </si>
  <si>
    <t>Arr:INCR</t>
  </si>
  <si>
    <t>Add INCR(j) to each element in its block</t>
  </si>
  <si>
    <t>Final</t>
  </si>
  <si>
    <t>Trong 1 SM:</t>
  </si>
  <si>
    <t>L1/L2 caches: mặc định</t>
  </si>
  <si>
    <t>Constant caches</t>
  </si>
  <si>
    <t>Read-Only caches</t>
  </si>
  <si>
    <t xml:space="preserve"> Dữ liệu được truyền thông qua một trong 3 loại bộ nhớ caches</t>
  </si>
  <si>
    <t>Dữ liệu được lưu trữ trong caches L1 còn phụ thuộc vào 2 yếu tố</t>
  </si>
  <si>
    <t>Device compute capability</t>
  </si>
  <si>
    <t>compiler options</t>
  </si>
  <si>
    <t>Đối với Fermi và Kepler 40 về sau thì L1 cache có thể được enable/disable bởi compiler flag</t>
  </si>
  <si>
    <t>Mặc định cache L1 đã được enable trên Fermi. Còn Kepler 40 trở về sau thì bị disable</t>
  </si>
  <si>
    <t>Disable L1 cache thì dữ liệu từ global memory sẽ được chuyển trực tiếp đên L2 cache</t>
  </si>
  <si>
    <t>Mỗi lần lấy dữ liệu (memory transaction), chúng ta có thể lấy 1, 2 hoặc 4 segments (32bytes/1 Segment)</t>
  </si>
  <si>
    <t>Trên Kepler K10, K20 và K20xGPUs thì L1 được dành riêng cho hoạt động register spills to local memory</t>
  </si>
  <si>
    <t>Nếu enable L1 cache thì bắt buộc mỗi transaction phải  lấy 128 Bytes và phải được aligned</t>
  </si>
  <si>
    <t>Có thể phân thành 2 loại: aligned/unaligned và coalesced/uncoalesced</t>
  </si>
  <si>
    <t>Cached Load (enabled L1 cache)</t>
  </si>
  <si>
    <t>Uncached Load(unable L1 cache and not cache lines 128 bytes)</t>
  </si>
  <si>
    <t xml:space="preserve"> Chúng ta có thể lấy 1, 2 hoặc 4 segments (32bytes/1 Segment)</t>
  </si>
  <si>
    <t>Utilization of memory tốt hơn khi các Thread unAligned và Uncoalesced</t>
  </si>
  <si>
    <t>Luôn cần cache line 128 Bytes cho mỗi memory transaction</t>
  </si>
  <si>
    <r>
      <t xml:space="preserve">Disable L1 cache: </t>
    </r>
    <r>
      <rPr>
        <b/>
        <sz val="11"/>
        <color theme="1"/>
        <rFont val="Calibri"/>
        <family val="2"/>
        <scheme val="minor"/>
      </rPr>
      <t>-Xptxas -dlcm=cg</t>
    </r>
  </si>
  <si>
    <t>offset</t>
  </si>
  <si>
    <t>2*thid</t>
  </si>
  <si>
    <t>2*thid+1</t>
  </si>
  <si>
    <t>temp[2*thid]</t>
  </si>
  <si>
    <t>temp[2*thid+1]</t>
  </si>
  <si>
    <t>tempindex</t>
  </si>
  <si>
    <t>n</t>
  </si>
  <si>
    <t>d=n&gt;&gt;1</t>
  </si>
  <si>
    <t>thid&lt;d</t>
  </si>
  <si>
    <t>ai</t>
  </si>
  <si>
    <t>bi</t>
  </si>
  <si>
    <t>temp[bi]</t>
  </si>
  <si>
    <t>d&gt;&gt;=1</t>
  </si>
  <si>
    <t>temp[n-1]=0</t>
  </si>
  <si>
    <t>offset&gt;&gt;=1</t>
  </si>
  <si>
    <t>temp</t>
  </si>
  <si>
    <t>d*=2</t>
  </si>
  <si>
    <t>EXT</t>
  </si>
  <si>
    <t>V</t>
  </si>
  <si>
    <t>scan V</t>
  </si>
  <si>
    <t>Vext</t>
  </si>
  <si>
    <t>idx</t>
  </si>
  <si>
    <t>vgi</t>
  </si>
  <si>
    <t>vgj</t>
  </si>
  <si>
    <t>li</t>
  </si>
  <si>
    <t>lj</t>
  </si>
  <si>
    <t>SumV</t>
  </si>
  <si>
    <t>Extract the valid extensions</t>
  </si>
  <si>
    <t>Vunique</t>
  </si>
  <si>
    <t>Extract the unique extensions</t>
  </si>
  <si>
    <t>Lv: set of all vertex</t>
  </si>
  <si>
    <t>Le: set of all edge</t>
  </si>
  <si>
    <t>lij</t>
  </si>
  <si>
    <t>cal idx</t>
  </si>
  <si>
    <t>Vvalue</t>
  </si>
  <si>
    <t>Scan Vvalue</t>
  </si>
  <si>
    <t>aForward</t>
  </si>
  <si>
    <t>SUM Vvalue</t>
  </si>
  <si>
    <t>THE BELOW EXAMPLE FOR LE=2</t>
  </si>
  <si>
    <t>lij*Lv+Lj</t>
  </si>
  <si>
    <t>=(Lij*Lv+Lj)/Lv</t>
  </si>
  <si>
    <t>Dựa vào đâu để biết DFS Code của edge extension?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</si>
</sst>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1"/>
      <color theme="0"/>
      <name val="Calibri"/>
      <family val="2"/>
      <scheme val="minor"/>
    </font>
    <font>
      <b/>
      <sz val="9"/>
      <color indexed="81"/>
      <name val="Tahoma"/>
      <charset val="1"/>
    </font>
    <font>
      <sz val="9"/>
      <color indexed="81"/>
      <name val="Tahoma"/>
      <family val="2"/>
    </font>
    <font>
      <b/>
      <sz val="9"/>
      <color indexed="81"/>
      <name val="Tahoma"/>
      <family val="2"/>
    </font>
    <font>
      <b/>
      <sz val="11"/>
      <color theme="0"/>
      <name val="Calibri"/>
      <family val="2"/>
      <scheme val="minor"/>
    </font>
    <font>
      <b/>
      <sz val="11"/>
      <color theme="1"/>
      <name val="Times New Roman"/>
      <family val="1"/>
    </font>
    <font>
      <b/>
      <sz val="11"/>
      <color theme="1" tint="0.14999847407452621"/>
      <name val="Calibri"/>
      <family val="2"/>
      <scheme val="minor"/>
    </font>
    <font>
      <sz val="11"/>
      <color theme="1" tint="0.14999847407452621"/>
      <name val="Calibri"/>
      <family val="2"/>
      <scheme val="minor"/>
    </font>
    <font>
      <sz val="11"/>
      <color theme="1"/>
      <name val="Times New Roman"/>
      <family val="1"/>
    </font>
    <font>
      <b/>
      <sz val="11"/>
      <color theme="5" tint="-0.249977111117893"/>
      <name val="Times New Roman"/>
      <family val="1"/>
    </font>
    <font>
      <b/>
      <sz val="11"/>
      <color theme="1" tint="0.14999847407452621"/>
      <name val="Times New Roman"/>
      <family val="1"/>
    </font>
    <font>
      <b/>
      <sz val="11"/>
      <color theme="0"/>
      <name val="Times New Roman"/>
      <family val="1"/>
    </font>
    <font>
      <sz val="11"/>
      <color rgb="FF00B0F0"/>
      <name val="Calibri"/>
      <family val="2"/>
      <scheme val="minor"/>
    </font>
  </fonts>
  <fills count="27">
    <fill>
      <patternFill patternType="none"/>
    </fill>
    <fill>
      <patternFill patternType="gray125"/>
    </fill>
    <fill>
      <patternFill patternType="solid">
        <fgColor theme="7"/>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4.9989318521683403E-2"/>
        <bgColor indexed="64"/>
      </patternFill>
    </fill>
    <fill>
      <patternFill patternType="solid">
        <fgColor theme="4" tint="0.39997558519241921"/>
        <bgColor indexed="64"/>
      </patternFill>
    </fill>
    <fill>
      <patternFill patternType="solid">
        <fgColor rgb="FFC00000"/>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5"/>
        <bgColor indexed="64"/>
      </patternFill>
    </fill>
    <fill>
      <patternFill patternType="solid">
        <fgColor rgb="FF0070C0"/>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7030A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s>
  <cellStyleXfs count="1">
    <xf numFmtId="0" fontId="0" fillId="0" borderId="0"/>
  </cellStyleXfs>
  <cellXfs count="169">
    <xf numFmtId="0" fontId="0" fillId="0" borderId="0" xfId="0"/>
    <xf numFmtId="0" fontId="0" fillId="0" borderId="1" xfId="0" applyBorder="1"/>
    <xf numFmtId="0" fontId="0" fillId="2" borderId="1" xfId="0" applyFill="1" applyBorder="1" applyAlignment="1">
      <alignment horizontal="center" vertical="center"/>
    </xf>
    <xf numFmtId="0" fontId="2" fillId="3" borderId="1" xfId="0" applyFont="1" applyFill="1" applyBorder="1"/>
    <xf numFmtId="0" fontId="0" fillId="6" borderId="1" xfId="0" applyFill="1" applyBorder="1"/>
    <xf numFmtId="0" fontId="2" fillId="7" borderId="1" xfId="0" applyFont="1" applyFill="1" applyBorder="1"/>
    <xf numFmtId="0" fontId="0" fillId="2" borderId="0" xfId="0" applyFill="1" applyBorder="1" applyAlignment="1">
      <alignment horizontal="center" vertical="center"/>
    </xf>
    <xf numFmtId="0" fontId="0" fillId="0" borderId="5" xfId="0" applyBorder="1"/>
    <xf numFmtId="0" fontId="0" fillId="0" borderId="6" xfId="0" applyBorder="1"/>
    <xf numFmtId="0" fontId="0" fillId="8" borderId="6" xfId="0" applyFill="1" applyBorder="1"/>
    <xf numFmtId="0" fontId="0" fillId="8" borderId="7" xfId="0" applyFill="1" applyBorder="1"/>
    <xf numFmtId="0" fontId="0" fillId="4" borderId="0" xfId="0" applyFill="1"/>
    <xf numFmtId="0" fontId="0" fillId="2" borderId="2" xfId="0" applyFill="1" applyBorder="1" applyAlignment="1">
      <alignment horizontal="center" vertical="center"/>
    </xf>
    <xf numFmtId="0" fontId="0" fillId="2" borderId="2" xfId="0" quotePrefix="1" applyFill="1" applyBorder="1" applyAlignment="1">
      <alignment horizontal="center" vertical="center"/>
    </xf>
    <xf numFmtId="0" fontId="2" fillId="9" borderId="2" xfId="0" applyFont="1" applyFill="1" applyBorder="1" applyAlignment="1">
      <alignment horizontal="center" vertical="center"/>
    </xf>
    <xf numFmtId="0" fontId="1" fillId="2" borderId="0" xfId="0" applyFont="1" applyFill="1" applyBorder="1" applyAlignment="1">
      <alignment horizontal="center" vertical="center"/>
    </xf>
    <xf numFmtId="0" fontId="0" fillId="6" borderId="0" xfId="0" applyFill="1"/>
    <xf numFmtId="0" fontId="2" fillId="5" borderId="3" xfId="0" applyFont="1" applyFill="1" applyBorder="1" applyAlignment="1">
      <alignment horizontal="right" vertical="center"/>
    </xf>
    <xf numFmtId="0" fontId="2" fillId="5" borderId="4" xfId="0" applyFont="1" applyFill="1" applyBorder="1" applyAlignment="1">
      <alignment horizontal="left"/>
    </xf>
    <xf numFmtId="0" fontId="2" fillId="5" borderId="8" xfId="0" applyFont="1" applyFill="1" applyBorder="1" applyAlignment="1">
      <alignment horizontal="center" vertical="center"/>
    </xf>
    <xf numFmtId="0" fontId="0" fillId="10" borderId="0" xfId="0" quotePrefix="1" applyFill="1"/>
    <xf numFmtId="0" fontId="0" fillId="10" borderId="0" xfId="0" applyFill="1"/>
    <xf numFmtId="0" fontId="0" fillId="11" borderId="0" xfId="0" applyFill="1"/>
    <xf numFmtId="0" fontId="0" fillId="10" borderId="0" xfId="0" applyFill="1" applyAlignment="1">
      <alignment horizontal="right"/>
    </xf>
    <xf numFmtId="0" fontId="2" fillId="12" borderId="0" xfId="0" quotePrefix="1" applyFont="1" applyFill="1"/>
    <xf numFmtId="0" fontId="2" fillId="12" borderId="0" xfId="0" applyFont="1" applyFill="1"/>
    <xf numFmtId="0" fontId="0" fillId="0" borderId="1" xfId="0" applyBorder="1" applyAlignment="1">
      <alignment horizontal="center" vertical="center"/>
    </xf>
    <xf numFmtId="0" fontId="0" fillId="0" borderId="10" xfId="0" applyBorder="1"/>
    <xf numFmtId="0" fontId="0" fillId="0" borderId="11" xfId="0" applyBorder="1"/>
    <xf numFmtId="0" fontId="0" fillId="0" borderId="13" xfId="0" applyBorder="1"/>
    <xf numFmtId="0" fontId="0" fillId="0" borderId="14" xfId="0" applyBorder="1"/>
    <xf numFmtId="0" fontId="0" fillId="0" borderId="12" xfId="0" applyBorder="1" applyAlignment="1">
      <alignment horizontal="center"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17" xfId="0" applyBorder="1" applyAlignment="1">
      <alignment vertical="center"/>
    </xf>
    <xf numFmtId="0" fontId="2" fillId="15" borderId="20" xfId="0" applyFont="1"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2" xfId="0" applyFill="1"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0" fillId="0" borderId="16" xfId="0" applyFill="1" applyBorder="1" applyAlignment="1">
      <alignment horizontal="center" vertical="center"/>
    </xf>
    <xf numFmtId="0" fontId="0" fillId="17" borderId="14"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7" fillId="0" borderId="0" xfId="0" applyFont="1" applyAlignment="1"/>
    <xf numFmtId="0" fontId="0" fillId="0" borderId="0" xfId="0" applyAlignment="1"/>
    <xf numFmtId="0" fontId="9" fillId="16" borderId="9" xfId="0" applyFont="1" applyFill="1" applyBorder="1"/>
    <xf numFmtId="0" fontId="9" fillId="16" borderId="12" xfId="0" applyFont="1" applyFill="1" applyBorder="1"/>
    <xf numFmtId="0" fontId="9" fillId="15" borderId="20" xfId="0" applyFont="1" applyFill="1" applyBorder="1" applyAlignment="1">
      <alignment horizontal="center" vertical="center"/>
    </xf>
    <xf numFmtId="0" fontId="9" fillId="0" borderId="21" xfId="0" applyFont="1" applyBorder="1" applyAlignment="1">
      <alignment horizontal="center" vertical="center"/>
    </xf>
    <xf numFmtId="0" fontId="9" fillId="4" borderId="22" xfId="0" applyFont="1" applyFill="1" applyBorder="1" applyAlignment="1">
      <alignment horizontal="center" vertical="center"/>
    </xf>
    <xf numFmtId="0" fontId="0" fillId="18" borderId="1" xfId="0" applyFill="1" applyBorder="1" applyAlignment="1">
      <alignment horizontal="center" vertical="center"/>
    </xf>
    <xf numFmtId="0" fontId="0" fillId="18" borderId="10" xfId="0" applyFill="1" applyBorder="1"/>
    <xf numFmtId="0" fontId="0" fillId="18" borderId="13" xfId="0" applyFill="1" applyBorder="1"/>
    <xf numFmtId="0" fontId="0" fillId="0" borderId="12" xfId="0" applyBorder="1" applyAlignment="1">
      <alignment vertical="center"/>
    </xf>
    <xf numFmtId="0" fontId="0" fillId="0" borderId="23" xfId="0" applyBorder="1" applyAlignment="1">
      <alignment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8" fillId="13" borderId="9" xfId="0" applyFont="1" applyFill="1" applyBorder="1" applyAlignment="1">
      <alignment horizontal="center" vertical="center" wrapText="1"/>
    </xf>
    <xf numFmtId="0" fontId="0" fillId="18" borderId="10" xfId="0" applyFill="1" applyBorder="1" applyAlignment="1">
      <alignment horizontal="center" vertical="center"/>
    </xf>
    <xf numFmtId="0" fontId="8" fillId="13" borderId="17" xfId="0" applyFont="1" applyFill="1" applyBorder="1" applyAlignment="1">
      <alignment horizontal="center" vertical="center"/>
    </xf>
    <xf numFmtId="0" fontId="8" fillId="13" borderId="12" xfId="0" applyFont="1" applyFill="1" applyBorder="1" applyAlignment="1">
      <alignment horizontal="center" vertical="center" wrapText="1"/>
    </xf>
    <xf numFmtId="0" fontId="0" fillId="18" borderId="13" xfId="0" applyFill="1" applyBorder="1" applyAlignment="1">
      <alignment horizontal="center" vertical="center"/>
    </xf>
    <xf numFmtId="0" fontId="0" fillId="0" borderId="13" xfId="0" applyBorder="1" applyAlignment="1">
      <alignment horizontal="center" vertical="center"/>
    </xf>
    <xf numFmtId="0" fontId="6" fillId="14" borderId="0" xfId="0" applyFont="1" applyFill="1"/>
    <xf numFmtId="0" fontId="2" fillId="14" borderId="0" xfId="0" applyFont="1" applyFill="1"/>
    <xf numFmtId="0" fontId="10" fillId="0" borderId="27" xfId="0" applyFont="1" applyBorder="1" applyAlignment="1">
      <alignment horizontal="left" vertical="top" wrapText="1"/>
    </xf>
    <xf numFmtId="0" fontId="10" fillId="0" borderId="19" xfId="0" applyFont="1" applyBorder="1" applyAlignment="1">
      <alignment horizontal="center" vertical="center"/>
    </xf>
    <xf numFmtId="0" fontId="10" fillId="0" borderId="0" xfId="0" applyFont="1"/>
    <xf numFmtId="0" fontId="10" fillId="0" borderId="28" xfId="0" quotePrefix="1" applyFont="1" applyBorder="1" applyAlignment="1">
      <alignment horizontal="center" vertical="center"/>
    </xf>
    <xf numFmtId="0" fontId="11" fillId="0" borderId="19" xfId="0" applyFont="1" applyBorder="1" applyAlignment="1">
      <alignment horizontal="center" vertical="center"/>
    </xf>
    <xf numFmtId="0" fontId="12" fillId="13" borderId="9" xfId="0"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11" xfId="0" applyFont="1" applyFill="1" applyBorder="1" applyAlignment="1">
      <alignment horizontal="center" vertical="center"/>
    </xf>
    <xf numFmtId="0" fontId="12" fillId="13" borderId="17"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8" xfId="0" applyFont="1" applyFill="1" applyBorder="1" applyAlignment="1">
      <alignment horizontal="center" vertical="center"/>
    </xf>
    <xf numFmtId="0" fontId="12" fillId="13" borderId="12" xfId="0" applyFont="1" applyFill="1" applyBorder="1" applyAlignment="1">
      <alignment horizontal="center" vertical="center" wrapText="1"/>
    </xf>
    <xf numFmtId="0" fontId="10" fillId="0" borderId="13" xfId="0" applyFont="1" applyFill="1" applyBorder="1" applyAlignment="1">
      <alignment horizontal="center" vertical="center"/>
    </xf>
    <xf numFmtId="0" fontId="10" fillId="0" borderId="14" xfId="0" applyFont="1" applyFill="1" applyBorder="1" applyAlignment="1">
      <alignment horizontal="center" vertical="center"/>
    </xf>
    <xf numFmtId="0" fontId="12" fillId="13" borderId="29" xfId="0" applyFont="1" applyFill="1" applyBorder="1" applyAlignment="1">
      <alignment horizontal="center" vertical="center" wrapText="1"/>
    </xf>
    <xf numFmtId="0" fontId="10" fillId="0" borderId="29" xfId="0" applyFont="1" applyFill="1" applyBorder="1" applyAlignment="1">
      <alignment horizontal="center" vertical="center"/>
    </xf>
    <xf numFmtId="0" fontId="12" fillId="13" borderId="1" xfId="0" applyFont="1" applyFill="1" applyBorder="1" applyAlignment="1">
      <alignment horizontal="center" vertical="center" wrapText="1"/>
    </xf>
    <xf numFmtId="0" fontId="12" fillId="13"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1" fillId="0" borderId="1" xfId="0" applyFont="1" applyBorder="1" applyAlignment="1">
      <alignment horizontal="center" vertical="center"/>
    </xf>
    <xf numFmtId="0" fontId="7" fillId="0" borderId="29" xfId="0" applyFont="1" applyBorder="1" applyAlignment="1">
      <alignment horizontal="center" vertic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horizontal="center" vertical="center"/>
    </xf>
    <xf numFmtId="0" fontId="10" fillId="4" borderId="1" xfId="0" applyFont="1" applyFill="1" applyBorder="1"/>
    <xf numFmtId="0" fontId="10" fillId="10" borderId="9" xfId="0" applyFont="1" applyFill="1" applyBorder="1" applyAlignment="1">
      <alignment horizontal="right"/>
    </xf>
    <xf numFmtId="0" fontId="10" fillId="10" borderId="11" xfId="0" applyFont="1" applyFill="1" applyBorder="1" applyAlignment="1">
      <alignment horizontal="left" vertical="top"/>
    </xf>
    <xf numFmtId="0" fontId="10" fillId="10" borderId="17" xfId="0" applyFont="1" applyFill="1" applyBorder="1" applyAlignment="1">
      <alignment horizontal="right"/>
    </xf>
    <xf numFmtId="0" fontId="10" fillId="10" borderId="18" xfId="0" applyFont="1" applyFill="1" applyBorder="1" applyAlignment="1">
      <alignment horizontal="left" vertical="top"/>
    </xf>
    <xf numFmtId="0" fontId="10" fillId="4" borderId="17" xfId="0" applyFont="1" applyFill="1" applyBorder="1"/>
    <xf numFmtId="0" fontId="10" fillId="4" borderId="18" xfId="0" applyFont="1" applyFill="1" applyBorder="1"/>
    <xf numFmtId="0" fontId="10" fillId="4" borderId="18" xfId="0" applyFont="1" applyFill="1" applyBorder="1" applyAlignment="1">
      <alignment horizontal="left" vertical="top"/>
    </xf>
    <xf numFmtId="0" fontId="10" fillId="4" borderId="12" xfId="0" applyFont="1" applyFill="1" applyBorder="1"/>
    <xf numFmtId="0" fontId="10" fillId="4" borderId="14" xfId="0" applyFont="1" applyFill="1" applyBorder="1" applyAlignment="1">
      <alignment horizontal="left" vertical="top"/>
    </xf>
    <xf numFmtId="0" fontId="13" fillId="19" borderId="19" xfId="0" applyFont="1" applyFill="1" applyBorder="1" applyAlignment="1">
      <alignment horizontal="center" vertical="center"/>
    </xf>
    <xf numFmtId="0" fontId="13" fillId="19" borderId="1" xfId="0" applyFont="1" applyFill="1" applyBorder="1" applyAlignment="1">
      <alignment horizontal="center" vertical="center"/>
    </xf>
    <xf numFmtId="0" fontId="0" fillId="17" borderId="0" xfId="0" applyFill="1"/>
    <xf numFmtId="0" fontId="0" fillId="20" borderId="0" xfId="0" applyFill="1"/>
    <xf numFmtId="0" fontId="0" fillId="21" borderId="0" xfId="0" applyFill="1"/>
    <xf numFmtId="0" fontId="0" fillId="0" borderId="30" xfId="0" applyBorder="1"/>
    <xf numFmtId="0" fontId="0" fillId="0" borderId="31" xfId="0" applyBorder="1"/>
    <xf numFmtId="0" fontId="0" fillId="0" borderId="32" xfId="0" applyBorder="1"/>
    <xf numFmtId="0" fontId="0" fillId="0" borderId="33" xfId="0" applyBorder="1"/>
    <xf numFmtId="0" fontId="0" fillId="0" borderId="0" xfId="0" applyBorder="1"/>
    <xf numFmtId="0" fontId="0" fillId="0" borderId="8" xfId="0" applyBorder="1"/>
    <xf numFmtId="0" fontId="0" fillId="0" borderId="34" xfId="0" applyBorder="1"/>
    <xf numFmtId="0" fontId="0" fillId="0" borderId="35" xfId="0" applyBorder="1"/>
    <xf numFmtId="0" fontId="0" fillId="17" borderId="35" xfId="0" applyFill="1" applyBorder="1"/>
    <xf numFmtId="0" fontId="0" fillId="17" borderId="36" xfId="0" applyFill="1" applyBorder="1"/>
    <xf numFmtId="0" fontId="0" fillId="22" borderId="8" xfId="0" applyFill="1" applyBorder="1"/>
    <xf numFmtId="0" fontId="0" fillId="10" borderId="0" xfId="0" applyFill="1" applyBorder="1"/>
    <xf numFmtId="0" fontId="0" fillId="10" borderId="8" xfId="0" applyFill="1" applyBorder="1"/>
    <xf numFmtId="0" fontId="0" fillId="4" borderId="0" xfId="0" applyFill="1" applyBorder="1"/>
    <xf numFmtId="0" fontId="0" fillId="4" borderId="8" xfId="0" applyFill="1" applyBorder="1"/>
    <xf numFmtId="0" fontId="0" fillId="23" borderId="0" xfId="0" applyFill="1" applyBorder="1"/>
    <xf numFmtId="0" fontId="0" fillId="23" borderId="8" xfId="0" applyFill="1" applyBorder="1"/>
    <xf numFmtId="0" fontId="0" fillId="23" borderId="33" xfId="0" applyFill="1" applyBorder="1"/>
    <xf numFmtId="0" fontId="0" fillId="11" borderId="0" xfId="0" applyFill="1" applyBorder="1"/>
    <xf numFmtId="0" fontId="0" fillId="0" borderId="0" xfId="0" quotePrefix="1"/>
    <xf numFmtId="0" fontId="0" fillId="24" borderId="0" xfId="0" applyFill="1"/>
    <xf numFmtId="0" fontId="0" fillId="23" borderId="0" xfId="0" applyFill="1"/>
    <xf numFmtId="0" fontId="0" fillId="23" borderId="37" xfId="0" applyFill="1" applyBorder="1"/>
    <xf numFmtId="0" fontId="0" fillId="11" borderId="37" xfId="0" applyFill="1" applyBorder="1"/>
    <xf numFmtId="0" fontId="0" fillId="23" borderId="1" xfId="0" applyFill="1" applyBorder="1"/>
    <xf numFmtId="0" fontId="0" fillId="11" borderId="1" xfId="0" applyFill="1" applyBorder="1"/>
    <xf numFmtId="0" fontId="0" fillId="24" borderId="1" xfId="0" applyFill="1" applyBorder="1"/>
    <xf numFmtId="0" fontId="14" fillId="0" borderId="0" xfId="0" applyFont="1"/>
    <xf numFmtId="0" fontId="0" fillId="4" borderId="1" xfId="0" applyFill="1" applyBorder="1"/>
    <xf numFmtId="0" fontId="0" fillId="0" borderId="0" xfId="0" applyFill="1"/>
    <xf numFmtId="0" fontId="0" fillId="0" borderId="0" xfId="0" applyFill="1" applyBorder="1"/>
    <xf numFmtId="0" fontId="0" fillId="24" borderId="38" xfId="0" applyFill="1" applyBorder="1"/>
    <xf numFmtId="0" fontId="0" fillId="24" borderId="37" xfId="0" applyFill="1" applyBorder="1"/>
    <xf numFmtId="0" fontId="0" fillId="17" borderId="1" xfId="0" applyFill="1" applyBorder="1"/>
    <xf numFmtId="0" fontId="0" fillId="17" borderId="0" xfId="0" applyFill="1" applyBorder="1"/>
    <xf numFmtId="0" fontId="0" fillId="17" borderId="38" xfId="0" applyFill="1" applyBorder="1"/>
    <xf numFmtId="0" fontId="0" fillId="17" borderId="37" xfId="0" applyFill="1" applyBorder="1"/>
    <xf numFmtId="0" fontId="1" fillId="0" borderId="0" xfId="0" applyFont="1"/>
    <xf numFmtId="0" fontId="0" fillId="25" borderId="0" xfId="0" applyFill="1"/>
    <xf numFmtId="0" fontId="0" fillId="22" borderId="0" xfId="0" applyFill="1"/>
    <xf numFmtId="0" fontId="2" fillId="26" borderId="0" xfId="0" applyFont="1" applyFill="1"/>
    <xf numFmtId="0" fontId="0" fillId="0" borderId="0" xfId="0" applyAlignment="1">
      <alignment horizontal="center" vertical="center"/>
    </xf>
    <xf numFmtId="0" fontId="0" fillId="0" borderId="0" xfId="0" applyFill="1" applyBorder="1" applyAlignment="1">
      <alignment horizontal="center" vertical="center"/>
    </xf>
    <xf numFmtId="0" fontId="1" fillId="0" borderId="0" xfId="0" applyFont="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left" vertical="center"/>
    </xf>
    <xf numFmtId="0" fontId="1" fillId="0" borderId="0" xfId="0" applyFont="1" applyAlignment="1">
      <alignment horizontal="right"/>
    </xf>
    <xf numFmtId="0" fontId="0" fillId="0" borderId="0" xfId="0" applyAlignment="1">
      <alignment horizontal="right" vertical="center"/>
    </xf>
    <xf numFmtId="0" fontId="1" fillId="0" borderId="0" xfId="0" applyFont="1" applyAlignment="1">
      <alignment horizontal="right" vertical="center"/>
    </xf>
    <xf numFmtId="0" fontId="0" fillId="0" borderId="0" xfId="0" applyFill="1" applyBorder="1" applyAlignment="1">
      <alignment horizontal="right" vertical="center"/>
    </xf>
    <xf numFmtId="0" fontId="1" fillId="0" borderId="0" xfId="0" applyFont="1" applyFill="1" applyBorder="1" applyAlignment="1">
      <alignment horizontal="right" vertical="center"/>
    </xf>
    <xf numFmtId="0" fontId="1" fillId="0" borderId="0" xfId="0" quotePrefix="1" applyFont="1"/>
    <xf numFmtId="0" fontId="1" fillId="18" borderId="25" xfId="0" applyFont="1" applyFill="1" applyBorder="1" applyAlignment="1">
      <alignment horizontal="center" vertical="center"/>
    </xf>
    <xf numFmtId="0" fontId="1" fillId="18" borderId="26" xfId="0" applyFont="1" applyFill="1"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18" borderId="9" xfId="0" applyFill="1" applyBorder="1" applyAlignment="1">
      <alignment horizontal="center" vertical="center"/>
    </xf>
    <xf numFmtId="0" fontId="0" fillId="18" borderId="10" xfId="0" applyFill="1" applyBorder="1" applyAlignment="1">
      <alignment horizontal="center" vertical="center"/>
    </xf>
    <xf numFmtId="0" fontId="0" fillId="18" borderId="11" xfId="0" applyFill="1" applyBorder="1" applyAlignment="1">
      <alignment horizontal="center" vertical="center"/>
    </xf>
    <xf numFmtId="0" fontId="0" fillId="0" borderId="9" xfId="0" applyBorder="1" applyAlignment="1">
      <alignment horizontal="center" vertical="center"/>
    </xf>
    <xf numFmtId="0" fontId="0" fillId="0" borderId="0" xfId="0" quotePrefix="1" applyAlignment="1">
      <alignment horizontal="right"/>
    </xf>
  </cellXfs>
  <cellStyles count="1">
    <cellStyle name="Normal" xfId="0" builtinId="0"/>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13</xdr:col>
      <xdr:colOff>334818</xdr:colOff>
      <xdr:row>24</xdr:row>
      <xdr:rowOff>41852</xdr:rowOff>
    </xdr:from>
    <xdr:to>
      <xdr:col>25</xdr:col>
      <xdr:colOff>576118</xdr:colOff>
      <xdr:row>31</xdr:row>
      <xdr:rowOff>3752</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80568" y="4661477"/>
          <a:ext cx="7480300" cy="12954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252557</xdr:colOff>
      <xdr:row>16</xdr:row>
      <xdr:rowOff>4329</xdr:rowOff>
    </xdr:from>
    <xdr:to>
      <xdr:col>28</xdr:col>
      <xdr:colOff>241300</xdr:colOff>
      <xdr:row>22</xdr:row>
      <xdr:rowOff>159904</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98307" y="3084079"/>
          <a:ext cx="9037493" cy="13144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85725</xdr:rowOff>
    </xdr:from>
    <xdr:to>
      <xdr:col>7</xdr:col>
      <xdr:colOff>37348</xdr:colOff>
      <xdr:row>17</xdr:row>
      <xdr:rowOff>104368</xdr:rowOff>
    </xdr:to>
    <xdr:pic>
      <xdr:nvPicPr>
        <xdr:cNvPr id="2" name="Picture 1"/>
        <xdr:cNvPicPr>
          <a:picLocks noChangeAspect="1"/>
        </xdr:cNvPicPr>
      </xdr:nvPicPr>
      <xdr:blipFill>
        <a:blip xmlns:r="http://schemas.openxmlformats.org/officeDocument/2006/relationships" r:embed="rId1"/>
        <a:stretch>
          <a:fillRect/>
        </a:stretch>
      </xdr:blipFill>
      <xdr:spPr>
        <a:xfrm>
          <a:off x="447675" y="85725"/>
          <a:ext cx="6019048" cy="325714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7</xdr:col>
      <xdr:colOff>419100</xdr:colOff>
      <xdr:row>11</xdr:row>
      <xdr:rowOff>133350</xdr:rowOff>
    </xdr:from>
    <xdr:to>
      <xdr:col>12</xdr:col>
      <xdr:colOff>177800</xdr:colOff>
      <xdr:row>17</xdr:row>
      <xdr:rowOff>95250</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0" y="2228850"/>
          <a:ext cx="3321050" cy="11049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352425</xdr:colOff>
      <xdr:row>37</xdr:row>
      <xdr:rowOff>66676</xdr:rowOff>
    </xdr:from>
    <xdr:to>
      <xdr:col>16</xdr:col>
      <xdr:colOff>152400</xdr:colOff>
      <xdr:row>43</xdr:row>
      <xdr:rowOff>180975</xdr:rowOff>
    </xdr:to>
    <xdr:sp macro="" textlink="">
      <xdr:nvSpPr>
        <xdr:cNvPr id="5" name="Rectangle 4"/>
        <xdr:cNvSpPr/>
      </xdr:nvSpPr>
      <xdr:spPr>
        <a:xfrm>
          <a:off x="962025" y="7543801"/>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590550</xdr:colOff>
      <xdr:row>20</xdr:row>
      <xdr:rowOff>57150</xdr:rowOff>
    </xdr:from>
    <xdr:to>
      <xdr:col>13</xdr:col>
      <xdr:colOff>190500</xdr:colOff>
      <xdr:row>26</xdr:row>
      <xdr:rowOff>85725</xdr:rowOff>
    </xdr:to>
    <xdr:sp macro="" textlink="">
      <xdr:nvSpPr>
        <xdr:cNvPr id="6" name="Rectangle 5"/>
        <xdr:cNvSpPr/>
      </xdr:nvSpPr>
      <xdr:spPr>
        <a:xfrm>
          <a:off x="590550" y="3867150"/>
          <a:ext cx="9753600" cy="11715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Giải</a:t>
          </a:r>
          <a:r>
            <a:rPr lang="en-US" sz="1100" baseline="0"/>
            <a:t> thuật thu thập các mở rộng song song 1 cạnh ban đầu.</a:t>
          </a:r>
        </a:p>
        <a:p>
          <a:pPr algn="l"/>
          <a:r>
            <a:rPr lang="en-US" sz="1100" baseline="0"/>
            <a:t>- Mỗi một thread sẽ phụ trách một đỉnh. Khuyết điểm: Nếu giá trị bậc của các đỉnh chênh lệch cao thì công việc của các thread có đỉnh bậc cao sẽ xử lý chậm hơn.</a:t>
          </a:r>
        </a:p>
        <a:p>
          <a:pPr algn="l"/>
          <a:r>
            <a:rPr lang="en-US" sz="1100" baseline="0"/>
            <a:t>- Dựa vào bậc của đỉnh để xác định kích thước của mảng để lưu trữ các cạnh mở rộng. Dễ thấy, mảng có kích thước bằng với d_N.</a:t>
          </a:r>
        </a:p>
        <a:p>
          <a:pPr algn="l"/>
          <a:r>
            <a:rPr lang="en-US" sz="1100"/>
            <a:t>- Dựa</a:t>
          </a:r>
          <a:r>
            <a:rPr lang="en-US" sz="1100" baseline="0"/>
            <a:t> vào cái gì để tính index cho mở rộng trên mảng? ==&gt; Dựa vào giá trị vòng lặp lúc duyệt cạnh của đỉnh. Thứ tự để lưu các cạnh trên mảng thuộc cùng một đỉnh là không quan trọng. Vì chúng đều thuộc cùng đồ thị nên không ảnh hưởng tới việc tính support sau này.</a:t>
          </a:r>
        </a:p>
        <a:p>
          <a:pPr algn="l"/>
          <a:r>
            <a:rPr lang="en-US" sz="1100" baseline="0"/>
            <a:t>- Chúng ta chỉ xét trong trường hợp đơn đồ thị vô hướng. Do đó, To Label vertex (TL) phải lớn hơn hoặc bằng From Label vertex</a:t>
          </a:r>
          <a:endParaRPr lang="en-US" sz="1100"/>
        </a:p>
      </xdr:txBody>
    </xdr:sp>
    <xdr:clientData/>
  </xdr:twoCellAnchor>
  <xdr:twoCellAnchor>
    <xdr:from>
      <xdr:col>0</xdr:col>
      <xdr:colOff>476250</xdr:colOff>
      <xdr:row>64</xdr:row>
      <xdr:rowOff>19051</xdr:rowOff>
    </xdr:from>
    <xdr:to>
      <xdr:col>15</xdr:col>
      <xdr:colOff>276225</xdr:colOff>
      <xdr:row>70</xdr:row>
      <xdr:rowOff>133350</xdr:rowOff>
    </xdr:to>
    <xdr:sp macro="" textlink="">
      <xdr:nvSpPr>
        <xdr:cNvPr id="11" name="Rectangle 10"/>
        <xdr:cNvSpPr/>
      </xdr:nvSpPr>
      <xdr:spPr>
        <a:xfrm>
          <a:off x="476250" y="13096876"/>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444500</xdr:colOff>
      <xdr:row>2</xdr:row>
      <xdr:rowOff>21170</xdr:rowOff>
    </xdr:from>
    <xdr:to>
      <xdr:col>18</xdr:col>
      <xdr:colOff>411691</xdr:colOff>
      <xdr:row>4</xdr:row>
      <xdr:rowOff>59270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8500" y="592670"/>
          <a:ext cx="8560858" cy="9906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438150</xdr:colOff>
      <xdr:row>36</xdr:row>
      <xdr:rowOff>28575</xdr:rowOff>
    </xdr:from>
    <xdr:to>
      <xdr:col>13</xdr:col>
      <xdr:colOff>76200</xdr:colOff>
      <xdr:row>69</xdr:row>
      <xdr:rowOff>9525</xdr:rowOff>
    </xdr:to>
    <xdr:sp macro="" textlink="">
      <xdr:nvSpPr>
        <xdr:cNvPr id="2" name="Rectangle 1"/>
        <xdr:cNvSpPr/>
      </xdr:nvSpPr>
      <xdr:spPr>
        <a:xfrm>
          <a:off x="3857625" y="6886575"/>
          <a:ext cx="5124450" cy="6267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100" b="0" i="0">
              <a:solidFill>
                <a:schemeClr val="dk1"/>
              </a:solidFill>
              <a:effectLst/>
              <a:latin typeface="+mn-lt"/>
              <a:ea typeface="+mn-ea"/>
              <a:cs typeface="+mn-cs"/>
            </a:rPr>
            <a:t>__global__ </a:t>
          </a:r>
          <a:r>
            <a:rPr lang="en-US" sz="1100" b="1" i="0">
              <a:solidFill>
                <a:schemeClr val="dk1"/>
              </a:solidFill>
              <a:effectLst/>
              <a:latin typeface="+mn-lt"/>
              <a:ea typeface="+mn-ea"/>
              <a:cs typeface="+mn-cs"/>
            </a:rPr>
            <a:t>void</a:t>
          </a:r>
          <a:r>
            <a:rPr lang="en-US" sz="1100" b="0" i="0">
              <a:solidFill>
                <a:schemeClr val="dk1"/>
              </a:solidFill>
              <a:effectLst/>
              <a:latin typeface="+mn-lt"/>
              <a:ea typeface="+mn-ea"/>
              <a:cs typeface="+mn-cs"/>
            </a:rPr>
            <a:t> scan(</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*g_odata,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*g_idata,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n)  </a:t>
          </a:r>
        </a:p>
        <a:p>
          <a:r>
            <a:rPr lang="en-US" sz="1100" b="0" i="0">
              <a:solidFill>
                <a:schemeClr val="dk1"/>
              </a:solidFill>
              <a:effectLst/>
              <a:latin typeface="+mn-lt"/>
              <a:ea typeface="+mn-ea"/>
              <a:cs typeface="+mn-cs"/>
            </a:rPr>
            <a:t>  </a:t>
          </a:r>
        </a:p>
        <a:p>
          <a:r>
            <a:rPr lang="en-US" sz="1100" b="1" i="0">
              <a:solidFill>
                <a:schemeClr val="dk1"/>
              </a:solidFill>
              <a:effectLst/>
              <a:latin typeface="+mn-lt"/>
              <a:ea typeface="+mn-ea"/>
              <a:cs typeface="+mn-cs"/>
            </a:rPr>
            <a:t>extern</a:t>
          </a:r>
          <a:r>
            <a:rPr lang="en-US" sz="1100" b="0" i="0">
              <a:solidFill>
                <a:schemeClr val="dk1"/>
              </a:solidFill>
              <a:effectLst/>
              <a:latin typeface="+mn-lt"/>
              <a:ea typeface="+mn-ea"/>
              <a:cs typeface="+mn-cs"/>
            </a:rPr>
            <a:t> __shared__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temp[]; // allocated on invocation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thid = threadIdx.x;  </a:t>
          </a:r>
        </a:p>
        <a:p>
          <a:r>
            <a:rPr lang="en-US" sz="1100" b="0" i="0">
              <a:solidFill>
                <a:schemeClr val="dk1"/>
              </a:solidFill>
              <a:effectLst/>
              <a:latin typeface="+mn-lt"/>
              <a:ea typeface="+mn-ea"/>
              <a:cs typeface="+mn-cs"/>
            </a:rPr>
            <a:t>int1 pout = 0, pin = 1;  </a:t>
          </a:r>
        </a:p>
        <a:p>
          <a:r>
            <a:rPr lang="en-US" sz="1100" b="0" i="0">
              <a:solidFill>
                <a:schemeClr val="dk1"/>
              </a:solidFill>
              <a:effectLst/>
              <a:latin typeface="+mn-lt"/>
              <a:ea typeface="+mn-ea"/>
              <a:cs typeface="+mn-cs"/>
            </a:rPr>
            <a:t>// Load input into shared memory.  </a:t>
          </a:r>
        </a:p>
        <a:p>
          <a:r>
            <a:rPr lang="en-US" sz="1100" b="0" i="0">
              <a:solidFill>
                <a:schemeClr val="dk1"/>
              </a:solidFill>
              <a:effectLst/>
              <a:latin typeface="+mn-lt"/>
              <a:ea typeface="+mn-ea"/>
              <a:cs typeface="+mn-cs"/>
            </a:rPr>
            <a:t> // This is exclusive scan, so shift right by one  </a:t>
          </a:r>
        </a:p>
        <a:p>
          <a:r>
            <a:rPr lang="en-US" sz="1100" b="0" i="0">
              <a:solidFill>
                <a:schemeClr val="dk1"/>
              </a:solidFill>
              <a:effectLst/>
              <a:latin typeface="+mn-lt"/>
              <a:ea typeface="+mn-ea"/>
              <a:cs typeface="+mn-cs"/>
            </a:rPr>
            <a:t> // and set first element to 0  </a:t>
          </a:r>
        </a:p>
        <a:p>
          <a:r>
            <a:rPr lang="en-US" sz="1100" b="0" i="0">
              <a:solidFill>
                <a:schemeClr val="dk1"/>
              </a:solidFill>
              <a:effectLst/>
              <a:latin typeface="+mn-lt"/>
              <a:ea typeface="+mn-ea"/>
              <a:cs typeface="+mn-cs"/>
            </a:rPr>
            <a:t>temp[pout*n + thid] = (thid &gt; 0) ? g_idata[thid-1] : 0;  </a:t>
          </a:r>
        </a:p>
        <a:p>
          <a:r>
            <a:rPr lang="en-US" sz="1100" b="0" i="0">
              <a:solidFill>
                <a:schemeClr val="dk1"/>
              </a:solidFill>
              <a:effectLst/>
              <a:latin typeface="+mn-lt"/>
              <a:ea typeface="+mn-ea"/>
              <a:cs typeface="+mn-cs"/>
            </a:rPr>
            <a:t>__syncthreads();  </a:t>
          </a:r>
        </a:p>
        <a:p>
          <a:r>
            <a:rPr lang="en-US" sz="1100" b="1" i="0">
              <a:solidFill>
                <a:schemeClr val="dk1"/>
              </a:solidFill>
              <a:effectLst/>
              <a:latin typeface="+mn-lt"/>
              <a:ea typeface="+mn-ea"/>
              <a:cs typeface="+mn-cs"/>
            </a:rPr>
            <a:t>for</a:t>
          </a:r>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offset = 1; offset &lt; n; offset *= 2)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pout = 1 - pout; // swap double buffer indices  </a:t>
          </a:r>
        </a:p>
        <a:p>
          <a:r>
            <a:rPr lang="en-US" sz="1100" b="0" i="0">
              <a:solidFill>
                <a:schemeClr val="dk1"/>
              </a:solidFill>
              <a:effectLst/>
              <a:latin typeface="+mn-lt"/>
              <a:ea typeface="+mn-ea"/>
              <a:cs typeface="+mn-cs"/>
            </a:rPr>
            <a:t>  pin = 1 - pout;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if</a:t>
          </a:r>
          <a:r>
            <a:rPr lang="en-US" sz="1100" b="0" i="0">
              <a:solidFill>
                <a:schemeClr val="dk1"/>
              </a:solidFill>
              <a:effectLst/>
              <a:latin typeface="+mn-lt"/>
              <a:ea typeface="+mn-ea"/>
              <a:cs typeface="+mn-cs"/>
            </a:rPr>
            <a:t> (thid &gt;= offset)  </a:t>
          </a:r>
        </a:p>
        <a:p>
          <a:r>
            <a:rPr lang="en-US" sz="1100" b="0" i="0">
              <a:solidFill>
                <a:schemeClr val="dk1"/>
              </a:solidFill>
              <a:effectLst/>
              <a:latin typeface="+mn-lt"/>
              <a:ea typeface="+mn-ea"/>
              <a:cs typeface="+mn-cs"/>
            </a:rPr>
            <a:t>    temp[pout*n+thid] += temp[pin*n+thid - offset];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else</a:t>
          </a:r>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temp[pout*n+thid] = temp[pin*n+thid];  </a:t>
          </a:r>
        </a:p>
        <a:p>
          <a:r>
            <a:rPr lang="en-US" sz="1100" b="0" i="0">
              <a:solidFill>
                <a:schemeClr val="dk1"/>
              </a:solidFill>
              <a:effectLst/>
              <a:latin typeface="+mn-lt"/>
              <a:ea typeface="+mn-ea"/>
              <a:cs typeface="+mn-cs"/>
            </a:rPr>
            <a:t>  __syncthreads();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g_odata[thid] = temp[pout*n+thid1]; // write output  </a:t>
          </a:r>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161925</xdr:colOff>
      <xdr:row>10</xdr:row>
      <xdr:rowOff>19050</xdr:rowOff>
    </xdr:from>
    <xdr:to>
      <xdr:col>20</xdr:col>
      <xdr:colOff>37506</xdr:colOff>
      <xdr:row>17</xdr:row>
      <xdr:rowOff>152215</xdr:rowOff>
    </xdr:to>
    <xdr:pic>
      <xdr:nvPicPr>
        <xdr:cNvPr id="2" name="Picture 1"/>
        <xdr:cNvPicPr>
          <a:picLocks noChangeAspect="1"/>
        </xdr:cNvPicPr>
      </xdr:nvPicPr>
      <xdr:blipFill>
        <a:blip xmlns:r="http://schemas.openxmlformats.org/officeDocument/2006/relationships" r:embed="rId1"/>
        <a:stretch>
          <a:fillRect/>
        </a:stretch>
      </xdr:blipFill>
      <xdr:spPr>
        <a:xfrm>
          <a:off x="7477125" y="1924050"/>
          <a:ext cx="4752381" cy="1476190"/>
        </a:xfrm>
        <a:prstGeom prst="rect">
          <a:avLst/>
        </a:prstGeom>
      </xdr:spPr>
    </xdr:pic>
    <xdr:clientData/>
  </xdr:twoCellAnchor>
  <xdr:twoCellAnchor editAs="oneCell">
    <xdr:from>
      <xdr:col>12</xdr:col>
      <xdr:colOff>104775</xdr:colOff>
      <xdr:row>3</xdr:row>
      <xdr:rowOff>47625</xdr:rowOff>
    </xdr:from>
    <xdr:to>
      <xdr:col>21</xdr:col>
      <xdr:colOff>180280</xdr:colOff>
      <xdr:row>7</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7419975" y="619125"/>
          <a:ext cx="5561905" cy="790476"/>
        </a:xfrm>
        <a:prstGeom prst="rect">
          <a:avLst/>
        </a:prstGeom>
      </xdr:spPr>
    </xdr:pic>
    <xdr:clientData/>
  </xdr:twoCellAnchor>
  <xdr:twoCellAnchor editAs="oneCell">
    <xdr:from>
      <xdr:col>12</xdr:col>
      <xdr:colOff>152400</xdr:colOff>
      <xdr:row>1</xdr:row>
      <xdr:rowOff>95250</xdr:rowOff>
    </xdr:from>
    <xdr:to>
      <xdr:col>17</xdr:col>
      <xdr:colOff>152019</xdr:colOff>
      <xdr:row>2</xdr:row>
      <xdr:rowOff>180940</xdr:rowOff>
    </xdr:to>
    <xdr:pic>
      <xdr:nvPicPr>
        <xdr:cNvPr id="4" name="Picture 3"/>
        <xdr:cNvPicPr>
          <a:picLocks noChangeAspect="1"/>
        </xdr:cNvPicPr>
      </xdr:nvPicPr>
      <xdr:blipFill>
        <a:blip xmlns:r="http://schemas.openxmlformats.org/officeDocument/2006/relationships" r:embed="rId3"/>
        <a:stretch>
          <a:fillRect/>
        </a:stretch>
      </xdr:blipFill>
      <xdr:spPr>
        <a:xfrm>
          <a:off x="7467600" y="285750"/>
          <a:ext cx="3047619" cy="276190"/>
        </a:xfrm>
        <a:prstGeom prst="rect">
          <a:avLst/>
        </a:prstGeom>
      </xdr:spPr>
    </xdr:pic>
    <xdr:clientData/>
  </xdr:twoCellAnchor>
  <xdr:twoCellAnchor editAs="oneCell">
    <xdr:from>
      <xdr:col>12</xdr:col>
      <xdr:colOff>123825</xdr:colOff>
      <xdr:row>8</xdr:row>
      <xdr:rowOff>152400</xdr:rowOff>
    </xdr:from>
    <xdr:to>
      <xdr:col>16</xdr:col>
      <xdr:colOff>56854</xdr:colOff>
      <xdr:row>10</xdr:row>
      <xdr:rowOff>9494</xdr:rowOff>
    </xdr:to>
    <xdr:pic>
      <xdr:nvPicPr>
        <xdr:cNvPr id="5" name="Picture 4"/>
        <xdr:cNvPicPr>
          <a:picLocks noChangeAspect="1"/>
        </xdr:cNvPicPr>
      </xdr:nvPicPr>
      <xdr:blipFill>
        <a:blip xmlns:r="http://schemas.openxmlformats.org/officeDocument/2006/relationships" r:embed="rId4"/>
        <a:stretch>
          <a:fillRect/>
        </a:stretch>
      </xdr:blipFill>
      <xdr:spPr>
        <a:xfrm>
          <a:off x="7439025" y="1676400"/>
          <a:ext cx="2371429" cy="2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431800</xdr:colOff>
      <xdr:row>25</xdr:row>
      <xdr:rowOff>184150</xdr:rowOff>
    </xdr:from>
    <xdr:to>
      <xdr:col>13</xdr:col>
      <xdr:colOff>88778</xdr:colOff>
      <xdr:row>54</xdr:row>
      <xdr:rowOff>78656</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 y="4946650"/>
          <a:ext cx="7499228" cy="5419006"/>
        </a:xfrm>
        <a:prstGeom prst="rect">
          <a:avLst/>
        </a:prstGeom>
      </xdr:spPr>
    </xdr:pic>
    <xdr:clientData/>
  </xdr:twoCellAnchor>
  <xdr:twoCellAnchor editAs="oneCell">
    <xdr:from>
      <xdr:col>13</xdr:col>
      <xdr:colOff>309880</xdr:colOff>
      <xdr:row>7</xdr:row>
      <xdr:rowOff>177801</xdr:rowOff>
    </xdr:from>
    <xdr:to>
      <xdr:col>22</xdr:col>
      <xdr:colOff>31667</xdr:colOff>
      <xdr:row>20</xdr:row>
      <xdr:rowOff>114301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8225155" y="1511301"/>
          <a:ext cx="5208187" cy="2413000"/>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200025</xdr:colOff>
      <xdr:row>10</xdr:row>
      <xdr:rowOff>104775</xdr:rowOff>
    </xdr:from>
    <xdr:to>
      <xdr:col>30</xdr:col>
      <xdr:colOff>133350</xdr:colOff>
      <xdr:row>14</xdr:row>
      <xdr:rowOff>161925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53150" y="2009775"/>
          <a:ext cx="37052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W53"/>
  <sheetViews>
    <sheetView topLeftCell="H9" zoomScaleNormal="100" workbookViewId="0">
      <selection activeCell="H20" sqref="H20"/>
    </sheetView>
  </sheetViews>
  <sheetFormatPr defaultRowHeight="15" x14ac:dyDescent="0.25"/>
  <cols>
    <col min="3" max="3" width="19" bestFit="1" customWidth="1"/>
    <col min="4" max="4" width="18.28515625" bestFit="1" customWidth="1"/>
    <col min="5" max="5" width="10.85546875" bestFit="1" customWidth="1"/>
    <col min="8" max="8" width="15.140625" bestFit="1" customWidth="1"/>
    <col min="9" max="9" width="14.28515625" bestFit="1" customWidth="1"/>
    <col min="10" max="11" width="16.85546875" bestFit="1" customWidth="1"/>
  </cols>
  <sheetData>
    <row r="5" spans="1:23" x14ac:dyDescent="0.25">
      <c r="H5">
        <v>0</v>
      </c>
      <c r="I5">
        <v>1</v>
      </c>
      <c r="J5">
        <v>2</v>
      </c>
      <c r="K5">
        <v>3</v>
      </c>
      <c r="L5">
        <v>4</v>
      </c>
      <c r="M5">
        <v>5</v>
      </c>
      <c r="N5">
        <v>6</v>
      </c>
      <c r="O5">
        <v>7</v>
      </c>
      <c r="S5">
        <v>0</v>
      </c>
      <c r="T5">
        <v>1</v>
      </c>
      <c r="U5">
        <v>2</v>
      </c>
      <c r="V5">
        <v>3</v>
      </c>
      <c r="W5">
        <v>4</v>
      </c>
    </row>
    <row r="6" spans="1:23" x14ac:dyDescent="0.25">
      <c r="H6" s="2" t="s">
        <v>0</v>
      </c>
      <c r="I6" s="2" t="s">
        <v>1</v>
      </c>
      <c r="J6" s="2" t="s">
        <v>2</v>
      </c>
      <c r="K6" s="2" t="s">
        <v>3</v>
      </c>
      <c r="L6" s="2" t="s">
        <v>4</v>
      </c>
      <c r="M6" s="2" t="s">
        <v>8</v>
      </c>
      <c r="N6" s="2" t="s">
        <v>9</v>
      </c>
      <c r="O6" s="2" t="s">
        <v>10</v>
      </c>
      <c r="S6" s="2" t="s">
        <v>0</v>
      </c>
      <c r="T6" s="2" t="s">
        <v>1</v>
      </c>
      <c r="U6" s="2" t="s">
        <v>2</v>
      </c>
      <c r="V6" s="2" t="s">
        <v>3</v>
      </c>
      <c r="W6" s="2" t="s">
        <v>4</v>
      </c>
    </row>
    <row r="7" spans="1:23" x14ac:dyDescent="0.25">
      <c r="A7" s="23" t="s">
        <v>59</v>
      </c>
      <c r="B7" s="22">
        <v>8</v>
      </c>
      <c r="F7">
        <v>0</v>
      </c>
      <c r="G7" s="2" t="s">
        <v>0</v>
      </c>
      <c r="H7" s="1" t="str">
        <f>H$6&amp;$G7&amp;" - "&amp;H$5&amp;$F7</f>
        <v>AA - 00</v>
      </c>
      <c r="I7" s="5">
        <v>-1</v>
      </c>
      <c r="J7" s="5">
        <v>-1</v>
      </c>
      <c r="K7" s="3">
        <v>-1</v>
      </c>
      <c r="L7" s="3">
        <v>-1</v>
      </c>
      <c r="M7" s="3">
        <v>-1</v>
      </c>
      <c r="N7" s="3">
        <v>-1</v>
      </c>
      <c r="O7" s="3">
        <v>-1</v>
      </c>
      <c r="Q7">
        <v>0</v>
      </c>
      <c r="R7" s="2" t="s">
        <v>0</v>
      </c>
      <c r="S7" s="1" t="str">
        <f>S$6&amp;$G7</f>
        <v>AA</v>
      </c>
      <c r="T7" s="4" t="s">
        <v>5</v>
      </c>
      <c r="U7" s="4" t="s">
        <v>6</v>
      </c>
      <c r="V7" s="3">
        <v>-1</v>
      </c>
      <c r="W7" s="3">
        <v>-1</v>
      </c>
    </row>
    <row r="8" spans="1:23" x14ac:dyDescent="0.25">
      <c r="A8" s="23" t="s">
        <v>56</v>
      </c>
      <c r="B8" s="22">
        <v>8</v>
      </c>
      <c r="C8" s="22" t="s">
        <v>64</v>
      </c>
      <c r="D8" s="22">
        <f>FACT(B8)</f>
        <v>40320</v>
      </c>
      <c r="F8">
        <v>1</v>
      </c>
      <c r="G8" s="2" t="s">
        <v>1</v>
      </c>
      <c r="H8" s="1" t="str">
        <f t="shared" ref="H8:O14" si="0">H$6&amp;$G8&amp;" - "&amp;H$5&amp;$F8</f>
        <v>AB - 01</v>
      </c>
      <c r="I8" s="1" t="str">
        <f t="shared" si="0"/>
        <v>BB - 11</v>
      </c>
      <c r="J8" s="5">
        <v>-1</v>
      </c>
      <c r="K8" s="3">
        <v>-1</v>
      </c>
      <c r="L8" s="3">
        <v>-1</v>
      </c>
      <c r="M8" s="3">
        <v>-1</v>
      </c>
      <c r="N8" s="3">
        <v>-1</v>
      </c>
      <c r="O8" s="3">
        <v>-1</v>
      </c>
      <c r="Q8">
        <v>1</v>
      </c>
      <c r="R8" s="2" t="s">
        <v>1</v>
      </c>
      <c r="S8" s="1" t="str">
        <f t="shared" ref="S8:S11" si="1">$H$6&amp;$G8</f>
        <v>AB</v>
      </c>
      <c r="T8" s="1" t="str">
        <f t="shared" ref="T8:U11" si="2">T$6&amp;$G8</f>
        <v>BB</v>
      </c>
      <c r="U8" s="4" t="s">
        <v>7</v>
      </c>
      <c r="V8" s="3">
        <v>-1</v>
      </c>
      <c r="W8" s="3">
        <v>-1</v>
      </c>
    </row>
    <row r="9" spans="1:23" x14ac:dyDescent="0.25">
      <c r="A9" s="23" t="s">
        <v>57</v>
      </c>
      <c r="B9" s="22">
        <v>2</v>
      </c>
      <c r="C9" s="22" t="s">
        <v>64</v>
      </c>
      <c r="D9" s="22">
        <f>FACT(B9)</f>
        <v>2</v>
      </c>
      <c r="F9">
        <v>2</v>
      </c>
      <c r="G9" s="2" t="s">
        <v>2</v>
      </c>
      <c r="H9" s="1" t="str">
        <f t="shared" si="0"/>
        <v>AC - 02</v>
      </c>
      <c r="I9" s="1" t="str">
        <f t="shared" si="0"/>
        <v>BC - 12</v>
      </c>
      <c r="J9" s="1" t="str">
        <f t="shared" si="0"/>
        <v>CC - 22</v>
      </c>
      <c r="K9" s="3">
        <v>-1</v>
      </c>
      <c r="L9" s="3">
        <v>-1</v>
      </c>
      <c r="M9" s="3">
        <v>-1</v>
      </c>
      <c r="N9" s="3">
        <v>-1</v>
      </c>
      <c r="O9" s="3">
        <v>-1</v>
      </c>
      <c r="Q9">
        <v>2</v>
      </c>
      <c r="R9" s="2" t="s">
        <v>2</v>
      </c>
      <c r="S9" s="1" t="str">
        <f t="shared" si="1"/>
        <v>AC</v>
      </c>
      <c r="T9" s="1" t="str">
        <f t="shared" si="2"/>
        <v>BC</v>
      </c>
      <c r="U9" s="1" t="str">
        <f t="shared" si="2"/>
        <v>CC</v>
      </c>
      <c r="V9" s="3">
        <v>-1</v>
      </c>
      <c r="W9" s="3">
        <v>-1</v>
      </c>
    </row>
    <row r="10" spans="1:23" x14ac:dyDescent="0.25">
      <c r="A10" s="23" t="s">
        <v>58</v>
      </c>
      <c r="B10" s="22">
        <f>8-2</f>
        <v>6</v>
      </c>
      <c r="C10" s="22" t="s">
        <v>64</v>
      </c>
      <c r="D10" s="22">
        <f>FACT(B10)</f>
        <v>720</v>
      </c>
      <c r="F10">
        <v>3</v>
      </c>
      <c r="G10" s="2" t="s">
        <v>3</v>
      </c>
      <c r="H10" s="1" t="str">
        <f t="shared" si="0"/>
        <v>AD - 03</v>
      </c>
      <c r="I10" s="1" t="str">
        <f t="shared" si="0"/>
        <v>BD - 13</v>
      </c>
      <c r="J10" s="1" t="str">
        <f t="shared" si="0"/>
        <v>CD - 23</v>
      </c>
      <c r="K10" s="1" t="str">
        <f t="shared" si="0"/>
        <v>DD - 33</v>
      </c>
      <c r="L10" s="3">
        <v>-1</v>
      </c>
      <c r="M10" s="3">
        <v>-1</v>
      </c>
      <c r="N10" s="3">
        <v>-1</v>
      </c>
      <c r="O10" s="3">
        <v>-1</v>
      </c>
      <c r="Q10">
        <v>3</v>
      </c>
      <c r="R10" s="2" t="s">
        <v>3</v>
      </c>
      <c r="S10" s="1" t="str">
        <f t="shared" si="1"/>
        <v>AD</v>
      </c>
      <c r="T10" s="1" t="str">
        <f t="shared" si="2"/>
        <v>BD</v>
      </c>
      <c r="U10" s="1" t="str">
        <f t="shared" si="2"/>
        <v>CD</v>
      </c>
      <c r="V10" s="5">
        <v>-1</v>
      </c>
      <c r="W10" s="3">
        <v>-1</v>
      </c>
    </row>
    <row r="11" spans="1:23" x14ac:dyDescent="0.25">
      <c r="A11" s="23" t="s">
        <v>62</v>
      </c>
      <c r="B11" s="22">
        <v>1</v>
      </c>
      <c r="C11" s="20" t="s">
        <v>60</v>
      </c>
      <c r="D11" s="21">
        <f>D8/(D9*D10)</f>
        <v>28</v>
      </c>
      <c r="F11">
        <v>4</v>
      </c>
      <c r="G11" s="2" t="s">
        <v>4</v>
      </c>
      <c r="H11" s="1" t="str">
        <f t="shared" si="0"/>
        <v>AE - 04</v>
      </c>
      <c r="I11" s="1" t="str">
        <f t="shared" si="0"/>
        <v>BE - 14</v>
      </c>
      <c r="J11" s="1" t="str">
        <f t="shared" si="0"/>
        <v>CE - 24</v>
      </c>
      <c r="K11" s="1" t="str">
        <f t="shared" si="0"/>
        <v>DE - 34</v>
      </c>
      <c r="L11" s="1" t="str">
        <f t="shared" si="0"/>
        <v>EE - 44</v>
      </c>
      <c r="M11" s="3">
        <v>-1</v>
      </c>
      <c r="N11" s="3">
        <v>-1</v>
      </c>
      <c r="O11" s="3">
        <v>-1</v>
      </c>
      <c r="Q11">
        <v>4</v>
      </c>
      <c r="R11" s="2" t="s">
        <v>4</v>
      </c>
      <c r="S11" s="1" t="str">
        <f t="shared" si="1"/>
        <v>AE</v>
      </c>
      <c r="T11" s="1" t="str">
        <f t="shared" si="2"/>
        <v>BE</v>
      </c>
      <c r="U11" s="1" t="str">
        <f t="shared" si="2"/>
        <v>CE</v>
      </c>
      <c r="V11" s="5">
        <v>-1</v>
      </c>
      <c r="W11" s="5">
        <v>-1</v>
      </c>
    </row>
    <row r="12" spans="1:23" x14ac:dyDescent="0.25">
      <c r="C12" s="20" t="s">
        <v>61</v>
      </c>
      <c r="D12" s="21">
        <f>D11+B8</f>
        <v>36</v>
      </c>
      <c r="F12">
        <v>5</v>
      </c>
      <c r="G12" s="2" t="s">
        <v>8</v>
      </c>
      <c r="H12" s="1" t="str">
        <f t="shared" si="0"/>
        <v>AF - 05</v>
      </c>
      <c r="I12" s="1" t="str">
        <f t="shared" si="0"/>
        <v>BF - 15</v>
      </c>
      <c r="J12" s="1" t="str">
        <f t="shared" si="0"/>
        <v>CF - 25</v>
      </c>
      <c r="K12" s="1" t="str">
        <f t="shared" si="0"/>
        <v>DF - 35</v>
      </c>
      <c r="L12" s="1" t="str">
        <f t="shared" si="0"/>
        <v>EF - 45</v>
      </c>
      <c r="M12" s="1" t="str">
        <f t="shared" si="0"/>
        <v>FF - 55</v>
      </c>
      <c r="N12" s="3">
        <v>-1</v>
      </c>
      <c r="O12" s="3">
        <v>-1</v>
      </c>
    </row>
    <row r="13" spans="1:23" x14ac:dyDescent="0.25">
      <c r="C13" s="24" t="s">
        <v>63</v>
      </c>
      <c r="D13" s="25">
        <f>D12*B11</f>
        <v>36</v>
      </c>
      <c r="F13">
        <v>6</v>
      </c>
      <c r="G13" s="2" t="s">
        <v>9</v>
      </c>
      <c r="H13" s="1" t="str">
        <f t="shared" si="0"/>
        <v>AG - 06</v>
      </c>
      <c r="I13" s="1" t="str">
        <f t="shared" si="0"/>
        <v>BG - 16</v>
      </c>
      <c r="J13" s="1" t="str">
        <f t="shared" si="0"/>
        <v>CG - 26</v>
      </c>
      <c r="K13" s="1" t="str">
        <f t="shared" si="0"/>
        <v>DG - 36</v>
      </c>
      <c r="L13" s="1" t="str">
        <f t="shared" si="0"/>
        <v>EG - 46</v>
      </c>
      <c r="M13" s="1" t="str">
        <f t="shared" si="0"/>
        <v>FG - 56</v>
      </c>
      <c r="N13" s="1" t="str">
        <f t="shared" si="0"/>
        <v>GG - 66</v>
      </c>
      <c r="O13" s="3">
        <v>-1</v>
      </c>
    </row>
    <row r="14" spans="1:23" x14ac:dyDescent="0.25">
      <c r="F14">
        <v>7</v>
      </c>
      <c r="G14" s="2" t="s">
        <v>10</v>
      </c>
      <c r="H14" s="1" t="str">
        <f t="shared" si="0"/>
        <v>AH - 07</v>
      </c>
      <c r="I14" s="1" t="str">
        <f t="shared" si="0"/>
        <v>BH - 17</v>
      </c>
      <c r="J14" s="1" t="str">
        <f t="shared" si="0"/>
        <v>CH - 27</v>
      </c>
      <c r="K14" s="1" t="str">
        <f t="shared" si="0"/>
        <v>DH - 37</v>
      </c>
      <c r="L14" s="1" t="str">
        <f t="shared" si="0"/>
        <v>EH - 47</v>
      </c>
      <c r="M14" s="1" t="str">
        <f t="shared" si="0"/>
        <v>FH - 57</v>
      </c>
      <c r="N14" s="1" t="str">
        <f t="shared" si="0"/>
        <v>GH - 67</v>
      </c>
      <c r="O14" s="1" t="str">
        <f t="shared" si="0"/>
        <v>HH - 77</v>
      </c>
    </row>
    <row r="15" spans="1:23" ht="15.75" thickBot="1" x14ac:dyDescent="0.3"/>
    <row r="16" spans="1:23" ht="15.75" thickBot="1" x14ac:dyDescent="0.3">
      <c r="B16" s="17" t="s">
        <v>47</v>
      </c>
      <c r="C16" s="18">
        <v>8</v>
      </c>
      <c r="D16" t="s">
        <v>65</v>
      </c>
    </row>
    <row r="17" spans="2:11" ht="15.75" thickBot="1" x14ac:dyDescent="0.3">
      <c r="B17" s="14" t="s">
        <v>53</v>
      </c>
      <c r="C17" s="15" t="s">
        <v>54</v>
      </c>
      <c r="D17" s="6" t="s">
        <v>66</v>
      </c>
      <c r="E17" s="6" t="s">
        <v>136</v>
      </c>
      <c r="F17" s="6" t="s">
        <v>48</v>
      </c>
      <c r="G17" s="13" t="s">
        <v>51</v>
      </c>
      <c r="H17" s="6" t="s">
        <v>50</v>
      </c>
      <c r="I17" s="12" t="s">
        <v>49</v>
      </c>
      <c r="J17" s="14" t="s">
        <v>52</v>
      </c>
      <c r="K17" s="19" t="s">
        <v>55</v>
      </c>
    </row>
    <row r="18" spans="2:11" x14ac:dyDescent="0.25">
      <c r="B18" s="16">
        <v>0</v>
      </c>
      <c r="C18" s="7" t="s">
        <v>11</v>
      </c>
      <c r="D18">
        <f>$C$16-VALUE(MID(C18,6,1))</f>
        <v>8</v>
      </c>
      <c r="E18">
        <f>VALUE(MID(C18,6,1))</f>
        <v>0</v>
      </c>
      <c r="F18">
        <f>VALUE(MID(C18,7,1))</f>
        <v>0</v>
      </c>
      <c r="G18">
        <f>F18-E18</f>
        <v>0</v>
      </c>
      <c r="H18">
        <f>(($C$16+($C$16-(E18-1)))*($C$16-($C$16-(E18-1))+1)/2)*$B$11</f>
        <v>0</v>
      </c>
      <c r="I18">
        <f>(($C$16-D18+1)*($C$16+D18))/2</f>
        <v>8</v>
      </c>
      <c r="J18" s="16">
        <f>H18+G18</f>
        <v>0</v>
      </c>
      <c r="K18">
        <f>J18-B18</f>
        <v>0</v>
      </c>
    </row>
    <row r="19" spans="2:11" x14ac:dyDescent="0.25">
      <c r="B19" s="16">
        <v>1</v>
      </c>
      <c r="C19" s="8" t="s">
        <v>12</v>
      </c>
      <c r="D19">
        <f t="shared" ref="D19:D53" si="3">$C$16-VALUE(MID(C19,6,1))</f>
        <v>8</v>
      </c>
      <c r="E19">
        <f t="shared" ref="E19:E53" si="4">VALUE(MID(C19,6,1))</f>
        <v>0</v>
      </c>
      <c r="F19">
        <f t="shared" ref="F19:F53" si="5">VALUE(MID(C19,7,1))</f>
        <v>1</v>
      </c>
      <c r="G19">
        <f t="shared" ref="G19:G53" si="6">F19-E19</f>
        <v>1</v>
      </c>
      <c r="H19">
        <f t="shared" ref="H19:H53" si="7">(($C$16+($C$16-(E19-1)))*($C$16-($C$16-(E19-1))+1)/2)*$B$11</f>
        <v>0</v>
      </c>
      <c r="I19">
        <f t="shared" ref="I19:I53" si="8">(($C$16-D19+1)*($C$16+D19))/2</f>
        <v>8</v>
      </c>
      <c r="J19" s="16">
        <f t="shared" ref="J19:J53" si="9">H19+G19</f>
        <v>1</v>
      </c>
      <c r="K19">
        <f t="shared" ref="K19:K53" si="10">J19-B19</f>
        <v>0</v>
      </c>
    </row>
    <row r="20" spans="2:11" x14ac:dyDescent="0.25">
      <c r="B20" s="16">
        <v>2</v>
      </c>
      <c r="C20" s="8" t="s">
        <v>13</v>
      </c>
      <c r="D20">
        <f t="shared" si="3"/>
        <v>8</v>
      </c>
      <c r="E20">
        <f t="shared" si="4"/>
        <v>0</v>
      </c>
      <c r="F20">
        <f t="shared" si="5"/>
        <v>2</v>
      </c>
      <c r="G20">
        <f t="shared" si="6"/>
        <v>2</v>
      </c>
      <c r="H20">
        <f t="shared" si="7"/>
        <v>0</v>
      </c>
      <c r="I20">
        <f t="shared" si="8"/>
        <v>8</v>
      </c>
      <c r="J20" s="16">
        <f t="shared" si="9"/>
        <v>2</v>
      </c>
      <c r="K20">
        <f t="shared" si="10"/>
        <v>0</v>
      </c>
    </row>
    <row r="21" spans="2:11" x14ac:dyDescent="0.25">
      <c r="B21" s="16">
        <v>3</v>
      </c>
      <c r="C21" s="8" t="s">
        <v>14</v>
      </c>
      <c r="D21">
        <f t="shared" si="3"/>
        <v>8</v>
      </c>
      <c r="E21">
        <f t="shared" si="4"/>
        <v>0</v>
      </c>
      <c r="F21">
        <f t="shared" si="5"/>
        <v>3</v>
      </c>
      <c r="G21">
        <f t="shared" si="6"/>
        <v>3</v>
      </c>
      <c r="H21">
        <f t="shared" si="7"/>
        <v>0</v>
      </c>
      <c r="I21">
        <f t="shared" si="8"/>
        <v>8</v>
      </c>
      <c r="J21" s="16">
        <f t="shared" si="9"/>
        <v>3</v>
      </c>
      <c r="K21">
        <f t="shared" si="10"/>
        <v>0</v>
      </c>
    </row>
    <row r="22" spans="2:11" x14ac:dyDescent="0.25">
      <c r="B22" s="16">
        <v>4</v>
      </c>
      <c r="C22" s="8" t="s">
        <v>15</v>
      </c>
      <c r="D22">
        <f t="shared" si="3"/>
        <v>8</v>
      </c>
      <c r="E22">
        <f t="shared" si="4"/>
        <v>0</v>
      </c>
      <c r="F22">
        <f t="shared" si="5"/>
        <v>4</v>
      </c>
      <c r="G22">
        <f t="shared" si="6"/>
        <v>4</v>
      </c>
      <c r="H22">
        <f t="shared" si="7"/>
        <v>0</v>
      </c>
      <c r="I22">
        <f t="shared" si="8"/>
        <v>8</v>
      </c>
      <c r="J22" s="16">
        <f t="shared" si="9"/>
        <v>4</v>
      </c>
      <c r="K22">
        <f t="shared" si="10"/>
        <v>0</v>
      </c>
    </row>
    <row r="23" spans="2:11" x14ac:dyDescent="0.25">
      <c r="B23" s="16">
        <v>5</v>
      </c>
      <c r="C23" s="8" t="s">
        <v>16</v>
      </c>
      <c r="D23">
        <f t="shared" si="3"/>
        <v>8</v>
      </c>
      <c r="E23">
        <f t="shared" si="4"/>
        <v>0</v>
      </c>
      <c r="F23">
        <f t="shared" si="5"/>
        <v>5</v>
      </c>
      <c r="G23">
        <f t="shared" si="6"/>
        <v>5</v>
      </c>
      <c r="H23">
        <f t="shared" si="7"/>
        <v>0</v>
      </c>
      <c r="I23">
        <f t="shared" si="8"/>
        <v>8</v>
      </c>
      <c r="J23" s="16">
        <f t="shared" si="9"/>
        <v>5</v>
      </c>
      <c r="K23">
        <f t="shared" si="10"/>
        <v>0</v>
      </c>
    </row>
    <row r="24" spans="2:11" x14ac:dyDescent="0.25">
      <c r="B24" s="16">
        <v>6</v>
      </c>
      <c r="C24" s="8" t="s">
        <v>17</v>
      </c>
      <c r="D24">
        <f t="shared" si="3"/>
        <v>8</v>
      </c>
      <c r="E24">
        <f t="shared" si="4"/>
        <v>0</v>
      </c>
      <c r="F24">
        <f t="shared" si="5"/>
        <v>6</v>
      </c>
      <c r="G24">
        <f t="shared" si="6"/>
        <v>6</v>
      </c>
      <c r="H24">
        <f t="shared" si="7"/>
        <v>0</v>
      </c>
      <c r="I24">
        <f t="shared" si="8"/>
        <v>8</v>
      </c>
      <c r="J24" s="16">
        <f t="shared" si="9"/>
        <v>6</v>
      </c>
      <c r="K24">
        <f t="shared" si="10"/>
        <v>0</v>
      </c>
    </row>
    <row r="25" spans="2:11" x14ac:dyDescent="0.25">
      <c r="B25" s="16">
        <v>7</v>
      </c>
      <c r="C25" s="8" t="s">
        <v>18</v>
      </c>
      <c r="D25">
        <f t="shared" si="3"/>
        <v>8</v>
      </c>
      <c r="E25">
        <f t="shared" si="4"/>
        <v>0</v>
      </c>
      <c r="F25">
        <f t="shared" si="5"/>
        <v>7</v>
      </c>
      <c r="G25">
        <f t="shared" si="6"/>
        <v>7</v>
      </c>
      <c r="H25">
        <f t="shared" si="7"/>
        <v>0</v>
      </c>
      <c r="I25">
        <f t="shared" si="8"/>
        <v>8</v>
      </c>
      <c r="J25" s="16">
        <f t="shared" si="9"/>
        <v>7</v>
      </c>
      <c r="K25">
        <f t="shared" si="10"/>
        <v>0</v>
      </c>
    </row>
    <row r="26" spans="2:11" x14ac:dyDescent="0.25">
      <c r="B26" s="16">
        <v>8</v>
      </c>
      <c r="C26" s="9" t="s">
        <v>19</v>
      </c>
      <c r="D26" s="11">
        <f t="shared" si="3"/>
        <v>7</v>
      </c>
      <c r="E26" s="11">
        <f t="shared" si="4"/>
        <v>1</v>
      </c>
      <c r="F26" s="11">
        <f t="shared" si="5"/>
        <v>1</v>
      </c>
      <c r="G26" s="11">
        <f t="shared" si="6"/>
        <v>0</v>
      </c>
      <c r="H26">
        <f t="shared" si="7"/>
        <v>8</v>
      </c>
      <c r="I26">
        <f t="shared" si="8"/>
        <v>15</v>
      </c>
      <c r="J26" s="16">
        <f t="shared" si="9"/>
        <v>8</v>
      </c>
      <c r="K26">
        <f t="shared" si="10"/>
        <v>0</v>
      </c>
    </row>
    <row r="27" spans="2:11" x14ac:dyDescent="0.25">
      <c r="B27" s="16">
        <v>9</v>
      </c>
      <c r="C27" s="9" t="s">
        <v>20</v>
      </c>
      <c r="D27" s="11">
        <f t="shared" si="3"/>
        <v>7</v>
      </c>
      <c r="E27" s="11">
        <f t="shared" si="4"/>
        <v>1</v>
      </c>
      <c r="F27" s="11">
        <f t="shared" si="5"/>
        <v>2</v>
      </c>
      <c r="G27" s="11">
        <f t="shared" si="6"/>
        <v>1</v>
      </c>
      <c r="H27">
        <f t="shared" si="7"/>
        <v>8</v>
      </c>
      <c r="I27">
        <f t="shared" si="8"/>
        <v>15</v>
      </c>
      <c r="J27" s="16">
        <f t="shared" si="9"/>
        <v>9</v>
      </c>
      <c r="K27">
        <f t="shared" si="10"/>
        <v>0</v>
      </c>
    </row>
    <row r="28" spans="2:11" x14ac:dyDescent="0.25">
      <c r="B28" s="16">
        <v>10</v>
      </c>
      <c r="C28" s="9" t="s">
        <v>21</v>
      </c>
      <c r="D28" s="11">
        <f t="shared" si="3"/>
        <v>7</v>
      </c>
      <c r="E28" s="11">
        <f t="shared" si="4"/>
        <v>1</v>
      </c>
      <c r="F28" s="11">
        <f t="shared" si="5"/>
        <v>3</v>
      </c>
      <c r="G28" s="11">
        <f t="shared" si="6"/>
        <v>2</v>
      </c>
      <c r="H28">
        <f t="shared" si="7"/>
        <v>8</v>
      </c>
      <c r="I28">
        <f t="shared" si="8"/>
        <v>15</v>
      </c>
      <c r="J28" s="16">
        <f t="shared" si="9"/>
        <v>10</v>
      </c>
      <c r="K28">
        <f t="shared" si="10"/>
        <v>0</v>
      </c>
    </row>
    <row r="29" spans="2:11" x14ac:dyDescent="0.25">
      <c r="B29" s="16">
        <v>11</v>
      </c>
      <c r="C29" s="9" t="s">
        <v>22</v>
      </c>
      <c r="D29" s="11">
        <f t="shared" si="3"/>
        <v>7</v>
      </c>
      <c r="E29" s="11">
        <f t="shared" si="4"/>
        <v>1</v>
      </c>
      <c r="F29" s="11">
        <f t="shared" si="5"/>
        <v>4</v>
      </c>
      <c r="G29" s="11">
        <f t="shared" si="6"/>
        <v>3</v>
      </c>
      <c r="H29">
        <f t="shared" si="7"/>
        <v>8</v>
      </c>
      <c r="I29">
        <f t="shared" si="8"/>
        <v>15</v>
      </c>
      <c r="J29" s="16">
        <f t="shared" si="9"/>
        <v>11</v>
      </c>
      <c r="K29">
        <f t="shared" si="10"/>
        <v>0</v>
      </c>
    </row>
    <row r="30" spans="2:11" x14ac:dyDescent="0.25">
      <c r="B30" s="16">
        <v>12</v>
      </c>
      <c r="C30" s="9" t="s">
        <v>23</v>
      </c>
      <c r="D30" s="11">
        <f t="shared" si="3"/>
        <v>7</v>
      </c>
      <c r="E30" s="11">
        <f t="shared" si="4"/>
        <v>1</v>
      </c>
      <c r="F30" s="11">
        <f t="shared" si="5"/>
        <v>5</v>
      </c>
      <c r="G30" s="11">
        <f t="shared" si="6"/>
        <v>4</v>
      </c>
      <c r="H30">
        <f t="shared" si="7"/>
        <v>8</v>
      </c>
      <c r="I30">
        <f t="shared" si="8"/>
        <v>15</v>
      </c>
      <c r="J30" s="16">
        <f t="shared" si="9"/>
        <v>12</v>
      </c>
      <c r="K30">
        <f t="shared" si="10"/>
        <v>0</v>
      </c>
    </row>
    <row r="31" spans="2:11" x14ac:dyDescent="0.25">
      <c r="B31" s="16">
        <v>13</v>
      </c>
      <c r="C31" s="9" t="s">
        <v>24</v>
      </c>
      <c r="D31" s="11">
        <f t="shared" si="3"/>
        <v>7</v>
      </c>
      <c r="E31" s="11">
        <f t="shared" si="4"/>
        <v>1</v>
      </c>
      <c r="F31" s="11">
        <f t="shared" si="5"/>
        <v>6</v>
      </c>
      <c r="G31" s="11">
        <f t="shared" si="6"/>
        <v>5</v>
      </c>
      <c r="H31">
        <f t="shared" si="7"/>
        <v>8</v>
      </c>
      <c r="I31">
        <f t="shared" si="8"/>
        <v>15</v>
      </c>
      <c r="J31" s="16">
        <f t="shared" si="9"/>
        <v>13</v>
      </c>
      <c r="K31">
        <f t="shared" si="10"/>
        <v>0</v>
      </c>
    </row>
    <row r="32" spans="2:11" x14ac:dyDescent="0.25">
      <c r="B32" s="16">
        <v>14</v>
      </c>
      <c r="C32" s="9" t="s">
        <v>25</v>
      </c>
      <c r="D32" s="11">
        <f t="shared" si="3"/>
        <v>7</v>
      </c>
      <c r="E32" s="11">
        <f t="shared" si="4"/>
        <v>1</v>
      </c>
      <c r="F32" s="11">
        <f t="shared" si="5"/>
        <v>7</v>
      </c>
      <c r="G32" s="11">
        <f t="shared" si="6"/>
        <v>6</v>
      </c>
      <c r="H32">
        <f t="shared" si="7"/>
        <v>8</v>
      </c>
      <c r="I32">
        <f t="shared" si="8"/>
        <v>15</v>
      </c>
      <c r="J32" s="16">
        <f t="shared" si="9"/>
        <v>14</v>
      </c>
      <c r="K32">
        <f t="shared" si="10"/>
        <v>0</v>
      </c>
    </row>
    <row r="33" spans="2:11" x14ac:dyDescent="0.25">
      <c r="B33" s="16">
        <v>15</v>
      </c>
      <c r="C33" s="8" t="s">
        <v>26</v>
      </c>
      <c r="D33">
        <f t="shared" si="3"/>
        <v>6</v>
      </c>
      <c r="E33">
        <f t="shared" si="4"/>
        <v>2</v>
      </c>
      <c r="F33">
        <f t="shared" si="5"/>
        <v>2</v>
      </c>
      <c r="G33">
        <f t="shared" si="6"/>
        <v>0</v>
      </c>
      <c r="H33">
        <f t="shared" si="7"/>
        <v>15</v>
      </c>
      <c r="I33">
        <f t="shared" si="8"/>
        <v>21</v>
      </c>
      <c r="J33" s="16">
        <f t="shared" si="9"/>
        <v>15</v>
      </c>
      <c r="K33">
        <f t="shared" si="10"/>
        <v>0</v>
      </c>
    </row>
    <row r="34" spans="2:11" x14ac:dyDescent="0.25">
      <c r="B34" s="16">
        <v>16</v>
      </c>
      <c r="C34" s="8" t="s">
        <v>27</v>
      </c>
      <c r="D34">
        <f t="shared" si="3"/>
        <v>6</v>
      </c>
      <c r="E34">
        <f t="shared" si="4"/>
        <v>2</v>
      </c>
      <c r="F34">
        <f t="shared" si="5"/>
        <v>3</v>
      </c>
      <c r="G34">
        <f t="shared" si="6"/>
        <v>1</v>
      </c>
      <c r="H34">
        <f t="shared" si="7"/>
        <v>15</v>
      </c>
      <c r="I34">
        <f t="shared" si="8"/>
        <v>21</v>
      </c>
      <c r="J34" s="16">
        <f t="shared" si="9"/>
        <v>16</v>
      </c>
      <c r="K34">
        <f t="shared" si="10"/>
        <v>0</v>
      </c>
    </row>
    <row r="35" spans="2:11" x14ac:dyDescent="0.25">
      <c r="B35" s="16">
        <v>17</v>
      </c>
      <c r="C35" s="8" t="s">
        <v>28</v>
      </c>
      <c r="D35">
        <f t="shared" si="3"/>
        <v>6</v>
      </c>
      <c r="E35">
        <f t="shared" si="4"/>
        <v>2</v>
      </c>
      <c r="F35">
        <f t="shared" si="5"/>
        <v>4</v>
      </c>
      <c r="G35">
        <f t="shared" si="6"/>
        <v>2</v>
      </c>
      <c r="H35">
        <f t="shared" si="7"/>
        <v>15</v>
      </c>
      <c r="I35">
        <f t="shared" si="8"/>
        <v>21</v>
      </c>
      <c r="J35" s="16">
        <f t="shared" si="9"/>
        <v>17</v>
      </c>
      <c r="K35">
        <f t="shared" si="10"/>
        <v>0</v>
      </c>
    </row>
    <row r="36" spans="2:11" x14ac:dyDescent="0.25">
      <c r="B36" s="16">
        <v>18</v>
      </c>
      <c r="C36" s="8" t="s">
        <v>29</v>
      </c>
      <c r="D36">
        <f t="shared" si="3"/>
        <v>6</v>
      </c>
      <c r="E36">
        <f t="shared" si="4"/>
        <v>2</v>
      </c>
      <c r="F36">
        <f t="shared" si="5"/>
        <v>5</v>
      </c>
      <c r="G36">
        <f t="shared" si="6"/>
        <v>3</v>
      </c>
      <c r="H36">
        <f t="shared" si="7"/>
        <v>15</v>
      </c>
      <c r="I36">
        <f t="shared" si="8"/>
        <v>21</v>
      </c>
      <c r="J36" s="16">
        <f t="shared" si="9"/>
        <v>18</v>
      </c>
      <c r="K36">
        <f t="shared" si="10"/>
        <v>0</v>
      </c>
    </row>
    <row r="37" spans="2:11" x14ac:dyDescent="0.25">
      <c r="B37" s="16">
        <v>19</v>
      </c>
      <c r="C37" s="8" t="s">
        <v>30</v>
      </c>
      <c r="D37">
        <f t="shared" si="3"/>
        <v>6</v>
      </c>
      <c r="E37">
        <f t="shared" si="4"/>
        <v>2</v>
      </c>
      <c r="F37">
        <f t="shared" si="5"/>
        <v>6</v>
      </c>
      <c r="G37">
        <f t="shared" si="6"/>
        <v>4</v>
      </c>
      <c r="H37">
        <f t="shared" si="7"/>
        <v>15</v>
      </c>
      <c r="I37">
        <f t="shared" si="8"/>
        <v>21</v>
      </c>
      <c r="J37" s="16">
        <f t="shared" si="9"/>
        <v>19</v>
      </c>
      <c r="K37">
        <f t="shared" si="10"/>
        <v>0</v>
      </c>
    </row>
    <row r="38" spans="2:11" x14ac:dyDescent="0.25">
      <c r="B38" s="16">
        <v>20</v>
      </c>
      <c r="C38" s="8" t="s">
        <v>31</v>
      </c>
      <c r="D38">
        <f t="shared" si="3"/>
        <v>6</v>
      </c>
      <c r="E38">
        <f t="shared" si="4"/>
        <v>2</v>
      </c>
      <c r="F38">
        <f t="shared" si="5"/>
        <v>7</v>
      </c>
      <c r="G38">
        <f t="shared" si="6"/>
        <v>5</v>
      </c>
      <c r="H38">
        <f t="shared" si="7"/>
        <v>15</v>
      </c>
      <c r="I38">
        <f t="shared" si="8"/>
        <v>21</v>
      </c>
      <c r="J38" s="16">
        <f t="shared" si="9"/>
        <v>20</v>
      </c>
      <c r="K38">
        <f t="shared" si="10"/>
        <v>0</v>
      </c>
    </row>
    <row r="39" spans="2:11" x14ac:dyDescent="0.25">
      <c r="B39" s="16">
        <v>21</v>
      </c>
      <c r="C39" s="9" t="s">
        <v>32</v>
      </c>
      <c r="D39" s="11">
        <f t="shared" si="3"/>
        <v>5</v>
      </c>
      <c r="E39" s="11">
        <f t="shared" si="4"/>
        <v>3</v>
      </c>
      <c r="F39" s="11">
        <f t="shared" si="5"/>
        <v>3</v>
      </c>
      <c r="G39" s="11">
        <f t="shared" si="6"/>
        <v>0</v>
      </c>
      <c r="H39">
        <f t="shared" si="7"/>
        <v>21</v>
      </c>
      <c r="I39">
        <f t="shared" si="8"/>
        <v>26</v>
      </c>
      <c r="J39" s="16">
        <f t="shared" si="9"/>
        <v>21</v>
      </c>
      <c r="K39">
        <f t="shared" si="10"/>
        <v>0</v>
      </c>
    </row>
    <row r="40" spans="2:11" x14ac:dyDescent="0.25">
      <c r="B40" s="16">
        <v>22</v>
      </c>
      <c r="C40" s="9" t="s">
        <v>33</v>
      </c>
      <c r="D40" s="11">
        <f t="shared" si="3"/>
        <v>5</v>
      </c>
      <c r="E40" s="11">
        <f t="shared" si="4"/>
        <v>3</v>
      </c>
      <c r="F40" s="11">
        <f t="shared" si="5"/>
        <v>4</v>
      </c>
      <c r="G40" s="11">
        <f t="shared" si="6"/>
        <v>1</v>
      </c>
      <c r="H40">
        <f t="shared" si="7"/>
        <v>21</v>
      </c>
      <c r="I40">
        <f t="shared" si="8"/>
        <v>26</v>
      </c>
      <c r="J40" s="16">
        <f t="shared" si="9"/>
        <v>22</v>
      </c>
      <c r="K40">
        <f t="shared" si="10"/>
        <v>0</v>
      </c>
    </row>
    <row r="41" spans="2:11" x14ac:dyDescent="0.25">
      <c r="B41" s="16">
        <v>23</v>
      </c>
      <c r="C41" s="9" t="s">
        <v>34</v>
      </c>
      <c r="D41" s="11">
        <f t="shared" si="3"/>
        <v>5</v>
      </c>
      <c r="E41" s="11">
        <f t="shared" si="4"/>
        <v>3</v>
      </c>
      <c r="F41" s="11">
        <f t="shared" si="5"/>
        <v>5</v>
      </c>
      <c r="G41" s="11">
        <f t="shared" si="6"/>
        <v>2</v>
      </c>
      <c r="H41">
        <f t="shared" si="7"/>
        <v>21</v>
      </c>
      <c r="I41">
        <f t="shared" si="8"/>
        <v>26</v>
      </c>
      <c r="J41" s="16">
        <f t="shared" si="9"/>
        <v>23</v>
      </c>
      <c r="K41">
        <f t="shared" si="10"/>
        <v>0</v>
      </c>
    </row>
    <row r="42" spans="2:11" x14ac:dyDescent="0.25">
      <c r="B42" s="16">
        <v>24</v>
      </c>
      <c r="C42" s="9" t="s">
        <v>35</v>
      </c>
      <c r="D42" s="11">
        <f t="shared" si="3"/>
        <v>5</v>
      </c>
      <c r="E42" s="11">
        <f t="shared" si="4"/>
        <v>3</v>
      </c>
      <c r="F42" s="11">
        <f t="shared" si="5"/>
        <v>6</v>
      </c>
      <c r="G42" s="11">
        <f t="shared" si="6"/>
        <v>3</v>
      </c>
      <c r="H42">
        <f t="shared" si="7"/>
        <v>21</v>
      </c>
      <c r="I42">
        <f t="shared" si="8"/>
        <v>26</v>
      </c>
      <c r="J42" s="16">
        <f t="shared" si="9"/>
        <v>24</v>
      </c>
      <c r="K42">
        <f t="shared" si="10"/>
        <v>0</v>
      </c>
    </row>
    <row r="43" spans="2:11" x14ac:dyDescent="0.25">
      <c r="B43" s="16">
        <v>25</v>
      </c>
      <c r="C43" s="9" t="s">
        <v>36</v>
      </c>
      <c r="D43" s="11">
        <f t="shared" si="3"/>
        <v>5</v>
      </c>
      <c r="E43" s="11">
        <f t="shared" si="4"/>
        <v>3</v>
      </c>
      <c r="F43" s="11">
        <f t="shared" si="5"/>
        <v>7</v>
      </c>
      <c r="G43" s="11">
        <f t="shared" si="6"/>
        <v>4</v>
      </c>
      <c r="H43">
        <f t="shared" si="7"/>
        <v>21</v>
      </c>
      <c r="I43">
        <f t="shared" si="8"/>
        <v>26</v>
      </c>
      <c r="J43" s="16">
        <f t="shared" si="9"/>
        <v>25</v>
      </c>
      <c r="K43">
        <f t="shared" si="10"/>
        <v>0</v>
      </c>
    </row>
    <row r="44" spans="2:11" x14ac:dyDescent="0.25">
      <c r="B44" s="16">
        <v>26</v>
      </c>
      <c r="C44" s="8" t="s">
        <v>37</v>
      </c>
      <c r="D44">
        <f t="shared" si="3"/>
        <v>4</v>
      </c>
      <c r="E44">
        <f t="shared" si="4"/>
        <v>4</v>
      </c>
      <c r="F44">
        <f t="shared" si="5"/>
        <v>4</v>
      </c>
      <c r="G44">
        <f t="shared" si="6"/>
        <v>0</v>
      </c>
      <c r="H44">
        <f t="shared" si="7"/>
        <v>26</v>
      </c>
      <c r="I44">
        <f t="shared" si="8"/>
        <v>30</v>
      </c>
      <c r="J44" s="16">
        <f t="shared" si="9"/>
        <v>26</v>
      </c>
      <c r="K44">
        <f t="shared" si="10"/>
        <v>0</v>
      </c>
    </row>
    <row r="45" spans="2:11" x14ac:dyDescent="0.25">
      <c r="B45" s="16">
        <v>27</v>
      </c>
      <c r="C45" s="8" t="s">
        <v>38</v>
      </c>
      <c r="D45">
        <f t="shared" si="3"/>
        <v>4</v>
      </c>
      <c r="E45">
        <f t="shared" si="4"/>
        <v>4</v>
      </c>
      <c r="F45">
        <f t="shared" si="5"/>
        <v>5</v>
      </c>
      <c r="G45">
        <f t="shared" si="6"/>
        <v>1</v>
      </c>
      <c r="H45">
        <f t="shared" si="7"/>
        <v>26</v>
      </c>
      <c r="I45">
        <f t="shared" si="8"/>
        <v>30</v>
      </c>
      <c r="J45" s="16">
        <f t="shared" si="9"/>
        <v>27</v>
      </c>
      <c r="K45">
        <f t="shared" si="10"/>
        <v>0</v>
      </c>
    </row>
    <row r="46" spans="2:11" x14ac:dyDescent="0.25">
      <c r="B46" s="16">
        <v>28</v>
      </c>
      <c r="C46" s="8" t="s">
        <v>39</v>
      </c>
      <c r="D46">
        <f t="shared" si="3"/>
        <v>4</v>
      </c>
      <c r="E46">
        <f t="shared" si="4"/>
        <v>4</v>
      </c>
      <c r="F46">
        <f t="shared" si="5"/>
        <v>6</v>
      </c>
      <c r="G46">
        <f t="shared" si="6"/>
        <v>2</v>
      </c>
      <c r="H46">
        <f t="shared" si="7"/>
        <v>26</v>
      </c>
      <c r="I46">
        <f t="shared" si="8"/>
        <v>30</v>
      </c>
      <c r="J46" s="16">
        <f t="shared" si="9"/>
        <v>28</v>
      </c>
      <c r="K46">
        <f t="shared" si="10"/>
        <v>0</v>
      </c>
    </row>
    <row r="47" spans="2:11" x14ac:dyDescent="0.25">
      <c r="B47" s="16">
        <v>29</v>
      </c>
      <c r="C47" s="8" t="s">
        <v>40</v>
      </c>
      <c r="D47">
        <f t="shared" si="3"/>
        <v>4</v>
      </c>
      <c r="E47">
        <f t="shared" si="4"/>
        <v>4</v>
      </c>
      <c r="F47">
        <f t="shared" si="5"/>
        <v>7</v>
      </c>
      <c r="G47">
        <f t="shared" si="6"/>
        <v>3</v>
      </c>
      <c r="H47">
        <f t="shared" si="7"/>
        <v>26</v>
      </c>
      <c r="I47">
        <f t="shared" si="8"/>
        <v>30</v>
      </c>
      <c r="J47" s="16">
        <f t="shared" si="9"/>
        <v>29</v>
      </c>
      <c r="K47">
        <f t="shared" si="10"/>
        <v>0</v>
      </c>
    </row>
    <row r="48" spans="2:11" x14ac:dyDescent="0.25">
      <c r="B48" s="16">
        <v>30</v>
      </c>
      <c r="C48" s="9" t="s">
        <v>41</v>
      </c>
      <c r="D48" s="11">
        <f t="shared" si="3"/>
        <v>3</v>
      </c>
      <c r="E48" s="11">
        <f t="shared" si="4"/>
        <v>5</v>
      </c>
      <c r="F48" s="11">
        <f t="shared" si="5"/>
        <v>5</v>
      </c>
      <c r="G48" s="11">
        <f t="shared" si="6"/>
        <v>0</v>
      </c>
      <c r="H48">
        <f t="shared" si="7"/>
        <v>30</v>
      </c>
      <c r="I48">
        <f t="shared" si="8"/>
        <v>33</v>
      </c>
      <c r="J48" s="16">
        <f t="shared" si="9"/>
        <v>30</v>
      </c>
      <c r="K48">
        <f t="shared" si="10"/>
        <v>0</v>
      </c>
    </row>
    <row r="49" spans="2:11" x14ac:dyDescent="0.25">
      <c r="B49" s="16">
        <v>31</v>
      </c>
      <c r="C49" s="9" t="s">
        <v>42</v>
      </c>
      <c r="D49" s="11">
        <f t="shared" si="3"/>
        <v>3</v>
      </c>
      <c r="E49" s="11">
        <f t="shared" si="4"/>
        <v>5</v>
      </c>
      <c r="F49" s="11">
        <f t="shared" si="5"/>
        <v>6</v>
      </c>
      <c r="G49" s="11">
        <f t="shared" si="6"/>
        <v>1</v>
      </c>
      <c r="H49">
        <f t="shared" si="7"/>
        <v>30</v>
      </c>
      <c r="I49">
        <f t="shared" si="8"/>
        <v>33</v>
      </c>
      <c r="J49" s="16">
        <f t="shared" si="9"/>
        <v>31</v>
      </c>
      <c r="K49">
        <f t="shared" si="10"/>
        <v>0</v>
      </c>
    </row>
    <row r="50" spans="2:11" x14ac:dyDescent="0.25">
      <c r="B50" s="16">
        <v>32</v>
      </c>
      <c r="C50" s="9" t="s">
        <v>43</v>
      </c>
      <c r="D50" s="11">
        <f t="shared" si="3"/>
        <v>3</v>
      </c>
      <c r="E50" s="11">
        <f t="shared" si="4"/>
        <v>5</v>
      </c>
      <c r="F50" s="11">
        <f t="shared" si="5"/>
        <v>7</v>
      </c>
      <c r="G50" s="11">
        <f t="shared" si="6"/>
        <v>2</v>
      </c>
      <c r="H50">
        <f t="shared" si="7"/>
        <v>30</v>
      </c>
      <c r="I50">
        <f t="shared" si="8"/>
        <v>33</v>
      </c>
      <c r="J50" s="16">
        <f t="shared" si="9"/>
        <v>32</v>
      </c>
      <c r="K50">
        <f t="shared" si="10"/>
        <v>0</v>
      </c>
    </row>
    <row r="51" spans="2:11" x14ac:dyDescent="0.25">
      <c r="B51" s="16">
        <v>33</v>
      </c>
      <c r="C51" s="8" t="s">
        <v>44</v>
      </c>
      <c r="D51">
        <f t="shared" si="3"/>
        <v>2</v>
      </c>
      <c r="E51">
        <f t="shared" si="4"/>
        <v>6</v>
      </c>
      <c r="F51">
        <f t="shared" si="5"/>
        <v>6</v>
      </c>
      <c r="G51">
        <f t="shared" si="6"/>
        <v>0</v>
      </c>
      <c r="H51">
        <f t="shared" si="7"/>
        <v>33</v>
      </c>
      <c r="I51">
        <f t="shared" si="8"/>
        <v>35</v>
      </c>
      <c r="J51" s="16">
        <f t="shared" si="9"/>
        <v>33</v>
      </c>
      <c r="K51">
        <f t="shared" si="10"/>
        <v>0</v>
      </c>
    </row>
    <row r="52" spans="2:11" x14ac:dyDescent="0.25">
      <c r="B52" s="16">
        <v>34</v>
      </c>
      <c r="C52" s="8" t="s">
        <v>45</v>
      </c>
      <c r="D52">
        <f t="shared" si="3"/>
        <v>2</v>
      </c>
      <c r="E52">
        <f t="shared" si="4"/>
        <v>6</v>
      </c>
      <c r="F52">
        <f t="shared" si="5"/>
        <v>7</v>
      </c>
      <c r="G52">
        <f t="shared" si="6"/>
        <v>1</v>
      </c>
      <c r="H52">
        <f t="shared" si="7"/>
        <v>33</v>
      </c>
      <c r="I52">
        <f t="shared" si="8"/>
        <v>35</v>
      </c>
      <c r="J52" s="16">
        <f t="shared" si="9"/>
        <v>34</v>
      </c>
      <c r="K52">
        <f t="shared" si="10"/>
        <v>0</v>
      </c>
    </row>
    <row r="53" spans="2:11" ht="15.75" thickBot="1" x14ac:dyDescent="0.3">
      <c r="B53" s="16">
        <v>35</v>
      </c>
      <c r="C53" s="10" t="s">
        <v>46</v>
      </c>
      <c r="D53" s="11">
        <f t="shared" si="3"/>
        <v>1</v>
      </c>
      <c r="E53" s="11">
        <f t="shared" si="4"/>
        <v>7</v>
      </c>
      <c r="F53" s="11">
        <f t="shared" si="5"/>
        <v>7</v>
      </c>
      <c r="G53" s="11">
        <f t="shared" si="6"/>
        <v>0</v>
      </c>
      <c r="H53">
        <f t="shared" si="7"/>
        <v>35</v>
      </c>
      <c r="I53">
        <f t="shared" si="8"/>
        <v>36</v>
      </c>
      <c r="J53" s="16">
        <f t="shared" si="9"/>
        <v>35</v>
      </c>
      <c r="K53">
        <f t="shared" si="10"/>
        <v>0</v>
      </c>
    </row>
  </sheetData>
  <conditionalFormatting sqref="K18:K53">
    <cfRule type="cellIs" dxfId="6" priority="1" operator="lessThan">
      <formula>0</formula>
    </cfRule>
    <cfRule type="cellIs" dxfId="5" priority="2" operator="greaterThan">
      <formula>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8:T63"/>
  <sheetViews>
    <sheetView topLeftCell="A21" workbookViewId="0">
      <selection activeCell="C32" sqref="C32"/>
    </sheetView>
  </sheetViews>
  <sheetFormatPr defaultRowHeight="15" x14ac:dyDescent="0.25"/>
  <cols>
    <col min="2" max="2" width="24.140625" customWidth="1"/>
    <col min="3" max="3" width="9.85546875" bestFit="1" customWidth="1"/>
    <col min="4" max="4" width="9.42578125" bestFit="1" customWidth="1"/>
    <col min="5" max="5" width="15.140625" bestFit="1" customWidth="1"/>
    <col min="6" max="6" width="14.28515625" bestFit="1" customWidth="1"/>
    <col min="7" max="8" width="16.85546875" bestFit="1" customWidth="1"/>
  </cols>
  <sheetData>
    <row r="28" spans="2:18" ht="15.75" thickBot="1" x14ac:dyDescent="0.3"/>
    <row r="29" spans="2:18" ht="30" x14ac:dyDescent="0.25">
      <c r="B29" s="60" t="s">
        <v>67</v>
      </c>
      <c r="C29" s="43" t="s">
        <v>70</v>
      </c>
      <c r="D29" s="43" t="s">
        <v>70</v>
      </c>
      <c r="E29" s="43" t="s">
        <v>74</v>
      </c>
      <c r="F29" s="43" t="s">
        <v>74</v>
      </c>
      <c r="G29" s="43" t="s">
        <v>74</v>
      </c>
      <c r="H29" s="43" t="s">
        <v>74</v>
      </c>
      <c r="I29" s="43" t="s">
        <v>70</v>
      </c>
      <c r="J29" s="43" t="s">
        <v>80</v>
      </c>
      <c r="K29" s="43" t="s">
        <v>82</v>
      </c>
      <c r="L29" s="43" t="s">
        <v>84</v>
      </c>
      <c r="M29" s="43" t="s">
        <v>86</v>
      </c>
      <c r="N29" s="43" t="s">
        <v>74</v>
      </c>
      <c r="O29" s="43" t="s">
        <v>74</v>
      </c>
      <c r="P29" s="43" t="s">
        <v>70</v>
      </c>
      <c r="Q29" s="43" t="s">
        <v>91</v>
      </c>
      <c r="R29" s="44" t="s">
        <v>91</v>
      </c>
    </row>
    <row r="30" spans="2:18" x14ac:dyDescent="0.25">
      <c r="B30" s="62" t="s">
        <v>68</v>
      </c>
      <c r="C30" s="26" t="s">
        <v>71</v>
      </c>
      <c r="D30" s="26" t="s">
        <v>73</v>
      </c>
      <c r="E30" s="26" t="s">
        <v>75</v>
      </c>
      <c r="F30" s="26" t="s">
        <v>76</v>
      </c>
      <c r="G30" s="26" t="s">
        <v>77</v>
      </c>
      <c r="H30" s="26" t="s">
        <v>78</v>
      </c>
      <c r="I30" s="26" t="s">
        <v>79</v>
      </c>
      <c r="J30" s="26" t="s">
        <v>81</v>
      </c>
      <c r="K30" s="26" t="s">
        <v>83</v>
      </c>
      <c r="L30" s="26" t="s">
        <v>85</v>
      </c>
      <c r="M30" s="26" t="s">
        <v>87</v>
      </c>
      <c r="N30" s="26" t="s">
        <v>88</v>
      </c>
      <c r="O30" s="26" t="s">
        <v>89</v>
      </c>
      <c r="P30" s="26" t="s">
        <v>90</v>
      </c>
      <c r="Q30" s="26" t="s">
        <v>92</v>
      </c>
      <c r="R30" s="36" t="s">
        <v>93</v>
      </c>
    </row>
    <row r="31" spans="2:18" ht="30.75" thickBot="1" x14ac:dyDescent="0.3">
      <c r="B31" s="63" t="s">
        <v>69</v>
      </c>
      <c r="C31" s="65" t="s">
        <v>72</v>
      </c>
      <c r="D31" s="65" t="s">
        <v>72</v>
      </c>
      <c r="E31" s="65" t="s">
        <v>72</v>
      </c>
      <c r="F31" s="65" t="s">
        <v>72</v>
      </c>
      <c r="G31" s="65" t="s">
        <v>72</v>
      </c>
      <c r="H31" s="65" t="s">
        <v>72</v>
      </c>
      <c r="I31" s="65" t="s">
        <v>72</v>
      </c>
      <c r="J31" s="65" t="s">
        <v>72</v>
      </c>
      <c r="K31" s="65" t="s">
        <v>72</v>
      </c>
      <c r="L31" s="65" t="s">
        <v>72</v>
      </c>
      <c r="M31" s="65" t="s">
        <v>72</v>
      </c>
      <c r="N31" s="65" t="s">
        <v>72</v>
      </c>
      <c r="O31" s="65" t="s">
        <v>72</v>
      </c>
      <c r="P31" s="65" t="s">
        <v>72</v>
      </c>
      <c r="Q31" s="65" t="s">
        <v>72</v>
      </c>
      <c r="R31" s="59" t="s">
        <v>72</v>
      </c>
    </row>
    <row r="32" spans="2:18" x14ac:dyDescent="0.25">
      <c r="B32" s="47" t="s">
        <v>94</v>
      </c>
      <c r="C32" s="27">
        <v>0</v>
      </c>
      <c r="D32" s="27">
        <v>0</v>
      </c>
      <c r="E32" s="27">
        <v>0</v>
      </c>
      <c r="F32" s="27">
        <v>0</v>
      </c>
      <c r="G32" s="27">
        <v>0</v>
      </c>
      <c r="H32" s="27">
        <v>1</v>
      </c>
      <c r="I32" s="27">
        <v>0</v>
      </c>
      <c r="J32" s="27">
        <v>0</v>
      </c>
      <c r="K32" s="27">
        <v>0</v>
      </c>
      <c r="L32" s="27">
        <v>0</v>
      </c>
      <c r="M32" s="27">
        <v>1</v>
      </c>
      <c r="N32" s="27">
        <v>0</v>
      </c>
      <c r="O32" s="27">
        <v>0</v>
      </c>
      <c r="P32" s="27">
        <v>0</v>
      </c>
      <c r="Q32" s="27">
        <v>0</v>
      </c>
      <c r="R32" s="28">
        <v>0</v>
      </c>
    </row>
    <row r="33" spans="1:20" ht="15.75" thickBot="1" x14ac:dyDescent="0.3">
      <c r="B33" s="48" t="s">
        <v>95</v>
      </c>
      <c r="C33" s="29">
        <v>0</v>
      </c>
      <c r="D33" s="29">
        <v>0</v>
      </c>
      <c r="E33" s="29">
        <v>0</v>
      </c>
      <c r="F33" s="29">
        <v>0</v>
      </c>
      <c r="G33" s="29">
        <v>0</v>
      </c>
      <c r="H33" s="29">
        <v>0</v>
      </c>
      <c r="I33" s="29">
        <v>1</v>
      </c>
      <c r="J33" s="29">
        <v>1</v>
      </c>
      <c r="K33" s="29">
        <v>1</v>
      </c>
      <c r="L33" s="29">
        <v>1</v>
      </c>
      <c r="M33" s="29">
        <v>1</v>
      </c>
      <c r="N33" s="29">
        <v>2</v>
      </c>
      <c r="O33" s="29">
        <v>2</v>
      </c>
      <c r="P33" s="29">
        <v>2</v>
      </c>
      <c r="Q33" s="29">
        <v>2</v>
      </c>
      <c r="R33" s="30">
        <v>2</v>
      </c>
    </row>
    <row r="34" spans="1:20" ht="15.75" thickBot="1" x14ac:dyDescent="0.3"/>
    <row r="35" spans="1:20" x14ac:dyDescent="0.25">
      <c r="B35" s="49" t="s">
        <v>96</v>
      </c>
      <c r="C35" s="167" t="s">
        <v>70</v>
      </c>
      <c r="D35" s="162"/>
      <c r="E35" s="163"/>
      <c r="F35" s="167" t="s">
        <v>74</v>
      </c>
      <c r="G35" s="162"/>
      <c r="H35" s="163"/>
      <c r="I35" s="167" t="s">
        <v>80</v>
      </c>
      <c r="J35" s="162"/>
      <c r="K35" s="163"/>
      <c r="L35" s="167" t="s">
        <v>82</v>
      </c>
      <c r="M35" s="162"/>
      <c r="N35" s="163"/>
      <c r="O35" s="167" t="s">
        <v>84</v>
      </c>
      <c r="P35" s="162"/>
      <c r="Q35" s="163"/>
      <c r="R35" s="161" t="s">
        <v>91</v>
      </c>
      <c r="S35" s="162"/>
      <c r="T35" s="163"/>
    </row>
    <row r="36" spans="1:20" x14ac:dyDescent="0.25">
      <c r="B36" s="50" t="s">
        <v>8</v>
      </c>
      <c r="C36" s="32">
        <v>1</v>
      </c>
      <c r="D36" s="26">
        <v>1</v>
      </c>
      <c r="E36" s="36">
        <v>1</v>
      </c>
      <c r="F36" s="32">
        <v>1</v>
      </c>
      <c r="G36" s="26">
        <v>0</v>
      </c>
      <c r="H36" s="36">
        <v>1</v>
      </c>
      <c r="I36" s="32">
        <v>0</v>
      </c>
      <c r="J36" s="26">
        <v>1</v>
      </c>
      <c r="K36" s="36">
        <v>0</v>
      </c>
      <c r="L36" s="32">
        <v>0</v>
      </c>
      <c r="M36" s="26">
        <v>1</v>
      </c>
      <c r="N36" s="36">
        <v>0</v>
      </c>
      <c r="O36" s="32">
        <v>0</v>
      </c>
      <c r="P36" s="26">
        <v>1</v>
      </c>
      <c r="Q36" s="36">
        <v>0</v>
      </c>
      <c r="R36" s="37">
        <v>0</v>
      </c>
      <c r="S36" s="26">
        <v>0</v>
      </c>
      <c r="T36" s="36">
        <v>1</v>
      </c>
    </row>
    <row r="37" spans="1:20" ht="15.75" thickBot="1" x14ac:dyDescent="0.3">
      <c r="B37" s="51" t="s">
        <v>97</v>
      </c>
      <c r="C37" s="39">
        <v>1</v>
      </c>
      <c r="D37" s="40">
        <v>2</v>
      </c>
      <c r="E37" s="42">
        <v>3</v>
      </c>
      <c r="F37" s="39">
        <v>1</v>
      </c>
      <c r="G37" s="40">
        <v>1</v>
      </c>
      <c r="H37" s="42">
        <v>2</v>
      </c>
      <c r="I37" s="39">
        <v>0</v>
      </c>
      <c r="J37" s="40">
        <v>1</v>
      </c>
      <c r="K37" s="42">
        <v>1</v>
      </c>
      <c r="L37" s="39">
        <v>0</v>
      </c>
      <c r="M37" s="40">
        <v>1</v>
      </c>
      <c r="N37" s="42">
        <v>1</v>
      </c>
      <c r="O37" s="39">
        <v>0</v>
      </c>
      <c r="P37" s="40">
        <v>1</v>
      </c>
      <c r="Q37" s="42">
        <v>1</v>
      </c>
      <c r="R37" s="41">
        <v>0</v>
      </c>
      <c r="S37" s="40">
        <v>0</v>
      </c>
      <c r="T37" s="42">
        <v>1</v>
      </c>
    </row>
    <row r="46" spans="1:20" x14ac:dyDescent="0.25">
      <c r="A46" s="66" t="s">
        <v>101</v>
      </c>
      <c r="B46" s="67"/>
      <c r="C46" s="67"/>
      <c r="D46" s="67"/>
    </row>
    <row r="47" spans="1:20" ht="15.75" thickBot="1" x14ac:dyDescent="0.3">
      <c r="B47" s="45" t="s">
        <v>99</v>
      </c>
      <c r="C47" s="46"/>
      <c r="D47" s="46"/>
      <c r="E47" s="46"/>
      <c r="F47" s="46"/>
      <c r="G47" s="46"/>
      <c r="H47" s="46"/>
    </row>
    <row r="48" spans="1:20" x14ac:dyDescent="0.25">
      <c r="B48" s="35" t="s">
        <v>96</v>
      </c>
      <c r="C48" s="164" t="s">
        <v>70</v>
      </c>
      <c r="D48" s="165"/>
      <c r="E48" s="166"/>
      <c r="F48" s="167" t="s">
        <v>74</v>
      </c>
      <c r="G48" s="162"/>
      <c r="H48" s="163"/>
    </row>
    <row r="49" spans="2:18" x14ac:dyDescent="0.25">
      <c r="B49" s="33" t="s">
        <v>8</v>
      </c>
      <c r="C49" s="32">
        <v>1</v>
      </c>
      <c r="D49" s="26">
        <v>1</v>
      </c>
      <c r="E49" s="36">
        <v>1</v>
      </c>
      <c r="F49" s="32">
        <v>1</v>
      </c>
      <c r="G49" s="26">
        <v>0</v>
      </c>
      <c r="H49" s="36">
        <v>1</v>
      </c>
    </row>
    <row r="50" spans="2:18" ht="15.75" thickBot="1" x14ac:dyDescent="0.3">
      <c r="B50" s="38" t="s">
        <v>97</v>
      </c>
      <c r="C50" s="39">
        <v>1</v>
      </c>
      <c r="D50" s="40">
        <v>2</v>
      </c>
      <c r="E50" s="42">
        <v>3</v>
      </c>
      <c r="F50" s="39">
        <v>1</v>
      </c>
      <c r="G50" s="40">
        <v>1</v>
      </c>
      <c r="H50" s="42">
        <v>2</v>
      </c>
    </row>
    <row r="51" spans="2:18" ht="15.75" thickBot="1" x14ac:dyDescent="0.3">
      <c r="C51">
        <v>0</v>
      </c>
      <c r="D51">
        <v>1</v>
      </c>
      <c r="E51">
        <v>2</v>
      </c>
      <c r="F51">
        <v>3</v>
      </c>
      <c r="G51">
        <v>4</v>
      </c>
      <c r="H51">
        <v>5</v>
      </c>
      <c r="I51">
        <v>6</v>
      </c>
      <c r="J51">
        <v>7</v>
      </c>
      <c r="K51">
        <v>8</v>
      </c>
      <c r="L51">
        <v>9</v>
      </c>
      <c r="M51">
        <v>10</v>
      </c>
      <c r="N51">
        <v>11</v>
      </c>
      <c r="O51">
        <v>12</v>
      </c>
      <c r="P51">
        <v>13</v>
      </c>
      <c r="Q51">
        <v>14</v>
      </c>
      <c r="R51">
        <v>15</v>
      </c>
    </row>
    <row r="52" spans="2:18" ht="30" x14ac:dyDescent="0.25">
      <c r="B52" s="60" t="s">
        <v>67</v>
      </c>
      <c r="C52" s="61" t="s">
        <v>70</v>
      </c>
      <c r="D52" s="61" t="s">
        <v>70</v>
      </c>
      <c r="E52" s="43" t="s">
        <v>74</v>
      </c>
      <c r="F52" s="43" t="s">
        <v>74</v>
      </c>
      <c r="G52" s="43" t="s">
        <v>74</v>
      </c>
      <c r="H52" s="43" t="s">
        <v>74</v>
      </c>
      <c r="I52" s="61" t="s">
        <v>70</v>
      </c>
      <c r="J52" s="43" t="s">
        <v>80</v>
      </c>
      <c r="K52" s="43" t="s">
        <v>82</v>
      </c>
      <c r="L52" s="43" t="s">
        <v>84</v>
      </c>
      <c r="M52" s="43" t="s">
        <v>86</v>
      </c>
      <c r="N52" s="43" t="s">
        <v>74</v>
      </c>
      <c r="O52" s="43" t="s">
        <v>74</v>
      </c>
      <c r="P52" s="61" t="s">
        <v>70</v>
      </c>
      <c r="Q52" s="43" t="s">
        <v>91</v>
      </c>
      <c r="R52" s="44" t="s">
        <v>91</v>
      </c>
    </row>
    <row r="53" spans="2:18" x14ac:dyDescent="0.25">
      <c r="B53" s="62" t="s">
        <v>68</v>
      </c>
      <c r="C53" s="52" t="s">
        <v>71</v>
      </c>
      <c r="D53" s="52" t="s">
        <v>73</v>
      </c>
      <c r="E53" s="26" t="s">
        <v>75</v>
      </c>
      <c r="F53" s="26" t="s">
        <v>76</v>
      </c>
      <c r="G53" s="26" t="s">
        <v>77</v>
      </c>
      <c r="H53" s="26" t="s">
        <v>78</v>
      </c>
      <c r="I53" s="52" t="s">
        <v>79</v>
      </c>
      <c r="J53" s="26" t="s">
        <v>81</v>
      </c>
      <c r="K53" s="26" t="s">
        <v>83</v>
      </c>
      <c r="L53" s="26" t="s">
        <v>85</v>
      </c>
      <c r="M53" s="26" t="s">
        <v>87</v>
      </c>
      <c r="N53" s="26" t="s">
        <v>88</v>
      </c>
      <c r="O53" s="26" t="s">
        <v>89</v>
      </c>
      <c r="P53" s="52" t="s">
        <v>90</v>
      </c>
      <c r="Q53" s="26" t="s">
        <v>92</v>
      </c>
      <c r="R53" s="36" t="s">
        <v>93</v>
      </c>
    </row>
    <row r="54" spans="2:18" ht="30.75" thickBot="1" x14ac:dyDescent="0.3">
      <c r="B54" s="63" t="s">
        <v>69</v>
      </c>
      <c r="C54" s="64" t="s">
        <v>72</v>
      </c>
      <c r="D54" s="64" t="s">
        <v>72</v>
      </c>
      <c r="E54" s="65" t="s">
        <v>72</v>
      </c>
      <c r="F54" s="65" t="s">
        <v>72</v>
      </c>
      <c r="G54" s="65" t="s">
        <v>72</v>
      </c>
      <c r="H54" s="65" t="s">
        <v>72</v>
      </c>
      <c r="I54" s="64" t="s">
        <v>72</v>
      </c>
      <c r="J54" s="65" t="s">
        <v>72</v>
      </c>
      <c r="K54" s="65" t="s">
        <v>72</v>
      </c>
      <c r="L54" s="65" t="s">
        <v>72</v>
      </c>
      <c r="M54" s="65" t="s">
        <v>72</v>
      </c>
      <c r="N54" s="65" t="s">
        <v>72</v>
      </c>
      <c r="O54" s="65" t="s">
        <v>72</v>
      </c>
      <c r="P54" s="64" t="s">
        <v>72</v>
      </c>
      <c r="Q54" s="65" t="s">
        <v>72</v>
      </c>
      <c r="R54" s="59" t="s">
        <v>72</v>
      </c>
    </row>
    <row r="55" spans="2:18" x14ac:dyDescent="0.25">
      <c r="B55" s="47" t="s">
        <v>98</v>
      </c>
      <c r="C55" s="53">
        <v>1</v>
      </c>
      <c r="D55" s="53">
        <v>1</v>
      </c>
      <c r="E55" s="27">
        <v>0</v>
      </c>
      <c r="F55" s="27">
        <v>0</v>
      </c>
      <c r="G55" s="27">
        <v>0</v>
      </c>
      <c r="H55" s="27">
        <v>0</v>
      </c>
      <c r="I55" s="53">
        <v>1</v>
      </c>
      <c r="J55" s="27">
        <v>0</v>
      </c>
      <c r="K55" s="27">
        <v>0</v>
      </c>
      <c r="L55" s="27">
        <v>0</v>
      </c>
      <c r="M55" s="27">
        <v>1</v>
      </c>
      <c r="N55" s="27">
        <v>0</v>
      </c>
      <c r="O55" s="27">
        <v>0</v>
      </c>
      <c r="P55" s="53">
        <v>1</v>
      </c>
      <c r="Q55" s="27">
        <v>0</v>
      </c>
      <c r="R55" s="28">
        <v>0</v>
      </c>
    </row>
    <row r="56" spans="2:18" ht="15.75" thickBot="1" x14ac:dyDescent="0.3">
      <c r="B56" s="48" t="s">
        <v>100</v>
      </c>
      <c r="C56" s="54">
        <v>0</v>
      </c>
      <c r="D56" s="54">
        <v>1</v>
      </c>
      <c r="E56" s="29">
        <v>2</v>
      </c>
      <c r="F56" s="29">
        <v>2</v>
      </c>
      <c r="G56" s="29">
        <v>2</v>
      </c>
      <c r="H56" s="29">
        <v>2</v>
      </c>
      <c r="I56" s="54">
        <v>2</v>
      </c>
      <c r="J56" s="29">
        <v>3</v>
      </c>
      <c r="K56" s="29">
        <v>3</v>
      </c>
      <c r="L56" s="29">
        <v>3</v>
      </c>
      <c r="M56" s="29">
        <v>3</v>
      </c>
      <c r="N56" s="29">
        <v>4</v>
      </c>
      <c r="O56" s="29">
        <v>4</v>
      </c>
      <c r="P56" s="54">
        <v>4</v>
      </c>
      <c r="Q56" s="29">
        <v>5</v>
      </c>
      <c r="R56" s="30">
        <v>5</v>
      </c>
    </row>
    <row r="58" spans="2:18" ht="15.75" thickBot="1" x14ac:dyDescent="0.3"/>
    <row r="59" spans="2:18" ht="15.75" thickBot="1" x14ac:dyDescent="0.3">
      <c r="C59" s="159" t="s">
        <v>102</v>
      </c>
      <c r="D59" s="160"/>
      <c r="F59" s="159" t="s">
        <v>103</v>
      </c>
      <c r="G59" s="160"/>
    </row>
    <row r="60" spans="2:18" x14ac:dyDescent="0.25">
      <c r="B60">
        <v>0</v>
      </c>
      <c r="C60" s="56">
        <v>-1</v>
      </c>
      <c r="D60" s="58">
        <v>0</v>
      </c>
      <c r="F60" s="57" t="s">
        <v>104</v>
      </c>
      <c r="G60" s="58">
        <v>1</v>
      </c>
    </row>
    <row r="61" spans="2:18" x14ac:dyDescent="0.25">
      <c r="B61">
        <v>1</v>
      </c>
      <c r="C61" s="34">
        <v>-1</v>
      </c>
      <c r="D61" s="36">
        <v>0</v>
      </c>
      <c r="F61" s="32" t="s">
        <v>105</v>
      </c>
      <c r="G61" s="36">
        <v>2</v>
      </c>
    </row>
    <row r="62" spans="2:18" x14ac:dyDescent="0.25">
      <c r="B62">
        <v>2</v>
      </c>
      <c r="C62" s="34">
        <v>-1</v>
      </c>
      <c r="D62" s="36">
        <v>5</v>
      </c>
      <c r="F62" s="32" t="s">
        <v>106</v>
      </c>
      <c r="G62" s="36">
        <v>6</v>
      </c>
    </row>
    <row r="63" spans="2:18" ht="15.75" thickBot="1" x14ac:dyDescent="0.3">
      <c r="B63">
        <v>3</v>
      </c>
      <c r="C63" s="55">
        <v>-1</v>
      </c>
      <c r="D63" s="59">
        <v>13</v>
      </c>
      <c r="F63" s="31" t="s">
        <v>107</v>
      </c>
      <c r="G63" s="59">
        <v>10</v>
      </c>
    </row>
  </sheetData>
  <mergeCells count="10">
    <mergeCell ref="C59:D59"/>
    <mergeCell ref="F59:G59"/>
    <mergeCell ref="R35:T35"/>
    <mergeCell ref="C48:E48"/>
    <mergeCell ref="F48:H48"/>
    <mergeCell ref="C35:E35"/>
    <mergeCell ref="F35:H35"/>
    <mergeCell ref="I35:K35"/>
    <mergeCell ref="L35:N35"/>
    <mergeCell ref="O35:Q3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50"/>
  <sheetViews>
    <sheetView topLeftCell="A16" zoomScale="90" zoomScaleNormal="90" workbookViewId="0">
      <selection activeCell="I22" sqref="I22"/>
    </sheetView>
  </sheetViews>
  <sheetFormatPr defaultRowHeight="15" x14ac:dyDescent="0.25"/>
  <cols>
    <col min="1" max="1" width="9.140625" style="70"/>
    <col min="2" max="2" width="19.42578125" style="70" customWidth="1"/>
    <col min="3" max="3" width="23.140625" style="70" bestFit="1" customWidth="1"/>
    <col min="4" max="16384" width="9.140625" style="70"/>
  </cols>
  <sheetData>
    <row r="2" spans="2:35" ht="30" x14ac:dyDescent="0.25">
      <c r="B2" s="68" t="s">
        <v>108</v>
      </c>
      <c r="C2" s="69">
        <v>5</v>
      </c>
    </row>
    <row r="3" spans="2:35" ht="30" x14ac:dyDescent="0.25">
      <c r="B3" s="68" t="s">
        <v>109</v>
      </c>
      <c r="C3" s="69">
        <v>1</v>
      </c>
    </row>
    <row r="4" spans="2:35" ht="45" x14ac:dyDescent="0.25">
      <c r="B4" s="68" t="s">
        <v>110</v>
      </c>
      <c r="C4" s="71" t="s">
        <v>111</v>
      </c>
      <c r="D4" s="72">
        <f>(((Lv*(Lv-1))/2)+Lv)*Le</f>
        <v>15</v>
      </c>
    </row>
    <row r="6" spans="2:35" ht="15.75" thickBot="1" x14ac:dyDescent="0.3"/>
    <row r="7" spans="2:35" ht="28.5" x14ac:dyDescent="0.25">
      <c r="C7" s="73" t="s">
        <v>67</v>
      </c>
      <c r="D7" s="74" t="s">
        <v>117</v>
      </c>
      <c r="E7" s="74" t="s">
        <v>117</v>
      </c>
      <c r="F7" s="74" t="s">
        <v>118</v>
      </c>
      <c r="G7" s="74" t="s">
        <v>118</v>
      </c>
      <c r="H7" s="74" t="s">
        <v>118</v>
      </c>
      <c r="I7" s="74" t="s">
        <v>118</v>
      </c>
      <c r="J7" s="74" t="s">
        <v>117</v>
      </c>
      <c r="K7" s="74" t="s">
        <v>119</v>
      </c>
      <c r="L7" s="74" t="s">
        <v>120</v>
      </c>
      <c r="M7" s="74" t="s">
        <v>121</v>
      </c>
      <c r="N7" s="74" t="s">
        <v>122</v>
      </c>
      <c r="O7" s="74" t="s">
        <v>118</v>
      </c>
      <c r="P7" s="74" t="s">
        <v>118</v>
      </c>
      <c r="Q7" s="74" t="s">
        <v>117</v>
      </c>
      <c r="R7" s="74" t="s">
        <v>123</v>
      </c>
      <c r="S7" s="75" t="s">
        <v>123</v>
      </c>
      <c r="T7" s="74" t="s">
        <v>70</v>
      </c>
      <c r="U7" s="74" t="s">
        <v>70</v>
      </c>
      <c r="V7" s="74" t="s">
        <v>74</v>
      </c>
      <c r="W7" s="74" t="s">
        <v>74</v>
      </c>
      <c r="X7" s="74" t="s">
        <v>74</v>
      </c>
      <c r="Y7" s="74" t="s">
        <v>74</v>
      </c>
      <c r="Z7" s="74" t="s">
        <v>70</v>
      </c>
      <c r="AA7" s="74" t="s">
        <v>80</v>
      </c>
      <c r="AB7" s="74" t="s">
        <v>82</v>
      </c>
      <c r="AC7" s="74" t="s">
        <v>84</v>
      </c>
      <c r="AD7" s="74" t="s">
        <v>86</v>
      </c>
      <c r="AE7" s="74" t="s">
        <v>74</v>
      </c>
      <c r="AF7" s="74" t="s">
        <v>74</v>
      </c>
      <c r="AG7" s="74" t="s">
        <v>70</v>
      </c>
      <c r="AH7" s="74" t="s">
        <v>91</v>
      </c>
      <c r="AI7" s="75" t="s">
        <v>91</v>
      </c>
    </row>
    <row r="8" spans="2:35" x14ac:dyDescent="0.25">
      <c r="C8" s="76" t="s">
        <v>68</v>
      </c>
      <c r="D8" s="77" t="s">
        <v>71</v>
      </c>
      <c r="E8" s="77" t="s">
        <v>73</v>
      </c>
      <c r="F8" s="77" t="s">
        <v>75</v>
      </c>
      <c r="G8" s="77" t="s">
        <v>76</v>
      </c>
      <c r="H8" s="77" t="s">
        <v>77</v>
      </c>
      <c r="I8" s="77" t="s">
        <v>78</v>
      </c>
      <c r="J8" s="77" t="s">
        <v>79</v>
      </c>
      <c r="K8" s="77" t="s">
        <v>81</v>
      </c>
      <c r="L8" s="77" t="s">
        <v>83</v>
      </c>
      <c r="M8" s="77" t="s">
        <v>85</v>
      </c>
      <c r="N8" s="77" t="s">
        <v>87</v>
      </c>
      <c r="O8" s="77" t="s">
        <v>88</v>
      </c>
      <c r="P8" s="77" t="s">
        <v>89</v>
      </c>
      <c r="Q8" s="77" t="s">
        <v>90</v>
      </c>
      <c r="R8" s="77" t="s">
        <v>92</v>
      </c>
      <c r="S8" s="78" t="s">
        <v>93</v>
      </c>
    </row>
    <row r="9" spans="2:35" ht="29.25" thickBot="1" x14ac:dyDescent="0.3">
      <c r="C9" s="79" t="s">
        <v>69</v>
      </c>
      <c r="D9" s="80" t="s">
        <v>72</v>
      </c>
      <c r="E9" s="80" t="s">
        <v>72</v>
      </c>
      <c r="F9" s="80" t="s">
        <v>72</v>
      </c>
      <c r="G9" s="80" t="s">
        <v>72</v>
      </c>
      <c r="H9" s="80" t="s">
        <v>72</v>
      </c>
      <c r="I9" s="80" t="s">
        <v>72</v>
      </c>
      <c r="J9" s="80" t="s">
        <v>72</v>
      </c>
      <c r="K9" s="80" t="s">
        <v>72</v>
      </c>
      <c r="L9" s="80" t="s">
        <v>72</v>
      </c>
      <c r="M9" s="80" t="s">
        <v>72</v>
      </c>
      <c r="N9" s="80" t="s">
        <v>72</v>
      </c>
      <c r="O9" s="80" t="s">
        <v>72</v>
      </c>
      <c r="P9" s="80" t="s">
        <v>72</v>
      </c>
      <c r="Q9" s="80" t="s">
        <v>72</v>
      </c>
      <c r="R9" s="80" t="s">
        <v>72</v>
      </c>
      <c r="S9" s="81" t="s">
        <v>72</v>
      </c>
    </row>
    <row r="10" spans="2:35" x14ac:dyDescent="0.25">
      <c r="C10" s="82" t="s">
        <v>113</v>
      </c>
      <c r="D10" s="83">
        <f>IF(MID(D7,6,1)="A",0,IF(MID(D7,6,1)="B",1,IF(MID(D7,6,1)="C",2,IF(MID(D7,6,1)="D",3,IF(MID(D7,6,1)="E",4)))))</f>
        <v>0</v>
      </c>
      <c r="E10" s="83">
        <f t="shared" ref="E10:S10" si="0">IF(MID(E7,6,1)="A",0,IF(MID(E7,6,1)="B",1,IF(MID(E7,6,1)="C",2,IF(MID(E7,6,1)="D",3,IF(MID(E7,6,1)="E",4)))))</f>
        <v>0</v>
      </c>
      <c r="F10" s="83">
        <f t="shared" si="0"/>
        <v>1</v>
      </c>
      <c r="G10" s="83">
        <f t="shared" si="0"/>
        <v>1</v>
      </c>
      <c r="H10" s="83">
        <f t="shared" si="0"/>
        <v>1</v>
      </c>
      <c r="I10" s="83">
        <f t="shared" si="0"/>
        <v>1</v>
      </c>
      <c r="J10" s="83">
        <f t="shared" si="0"/>
        <v>0</v>
      </c>
      <c r="K10" s="83">
        <f t="shared" si="0"/>
        <v>0</v>
      </c>
      <c r="L10" s="83">
        <f t="shared" si="0"/>
        <v>1</v>
      </c>
      <c r="M10" s="83">
        <f t="shared" si="0"/>
        <v>1</v>
      </c>
      <c r="N10" s="83">
        <f t="shared" si="0"/>
        <v>2</v>
      </c>
      <c r="O10" s="83">
        <f t="shared" si="0"/>
        <v>1</v>
      </c>
      <c r="P10" s="83">
        <f t="shared" si="0"/>
        <v>1</v>
      </c>
      <c r="Q10" s="83">
        <f t="shared" si="0"/>
        <v>0</v>
      </c>
      <c r="R10" s="83">
        <f t="shared" si="0"/>
        <v>0</v>
      </c>
      <c r="S10" s="83">
        <f t="shared" si="0"/>
        <v>0</v>
      </c>
    </row>
    <row r="11" spans="2:35" x14ac:dyDescent="0.25">
      <c r="C11" s="84" t="s">
        <v>114</v>
      </c>
      <c r="D11" s="77">
        <f>IF(MID(D7,10,1)="A",0,IF(MID(D7,10,1)="B",1,IF(MID(D7,10,1)="C",2,IF(MID(D7,10,1)="D",3,IF(MID(D7,10,1)="E",4)))))</f>
        <v>1</v>
      </c>
      <c r="E11" s="77">
        <f t="shared" ref="E11:AI11" si="1">IF(MID(E7,10,1)="A",0,IF(MID(E7,10,1)="B",1,IF(MID(E7,10,1)="C",2,IF(MID(E7,10,1)="D",3,IF(MID(E7,10,1)="E",4)))))</f>
        <v>1</v>
      </c>
      <c r="F11" s="77">
        <f t="shared" si="1"/>
        <v>4</v>
      </c>
      <c r="G11" s="77">
        <f>IF(MID(G7,10,1)="A",0,IF(MID(G7,10,1)="B",1,IF(MID(G7,10,1)="C",2,IF(MID(G7,10,1)="D",3,IF(MID(G7,10,1)="E",4)))))</f>
        <v>4</v>
      </c>
      <c r="H11" s="77">
        <f t="shared" si="1"/>
        <v>4</v>
      </c>
      <c r="I11" s="77">
        <f t="shared" si="1"/>
        <v>4</v>
      </c>
      <c r="J11" s="77">
        <f t="shared" si="1"/>
        <v>1</v>
      </c>
      <c r="K11" s="77">
        <f t="shared" si="1"/>
        <v>2</v>
      </c>
      <c r="L11" s="77">
        <f t="shared" si="1"/>
        <v>2</v>
      </c>
      <c r="M11" s="77">
        <f t="shared" si="1"/>
        <v>3</v>
      </c>
      <c r="N11" s="77">
        <f t="shared" si="1"/>
        <v>4</v>
      </c>
      <c r="O11" s="77">
        <f t="shared" si="1"/>
        <v>4</v>
      </c>
      <c r="P11" s="77">
        <f t="shared" si="1"/>
        <v>4</v>
      </c>
      <c r="Q11" s="77">
        <f t="shared" si="1"/>
        <v>1</v>
      </c>
      <c r="R11" s="77">
        <f t="shared" si="1"/>
        <v>4</v>
      </c>
      <c r="S11" s="77">
        <f t="shared" si="1"/>
        <v>4</v>
      </c>
      <c r="T11" s="77">
        <f t="shared" si="1"/>
        <v>1</v>
      </c>
      <c r="U11" s="77">
        <f t="shared" si="1"/>
        <v>1</v>
      </c>
      <c r="V11" s="77">
        <f t="shared" si="1"/>
        <v>4</v>
      </c>
      <c r="W11" s="77">
        <f t="shared" si="1"/>
        <v>4</v>
      </c>
      <c r="X11" s="77">
        <f t="shared" si="1"/>
        <v>4</v>
      </c>
      <c r="Y11" s="77">
        <f t="shared" si="1"/>
        <v>4</v>
      </c>
      <c r="Z11" s="77">
        <f t="shared" si="1"/>
        <v>1</v>
      </c>
      <c r="AA11" s="77">
        <f t="shared" si="1"/>
        <v>2</v>
      </c>
      <c r="AB11" s="77">
        <f t="shared" si="1"/>
        <v>2</v>
      </c>
      <c r="AC11" s="77">
        <f t="shared" si="1"/>
        <v>3</v>
      </c>
      <c r="AD11" s="77">
        <f t="shared" si="1"/>
        <v>4</v>
      </c>
      <c r="AE11" s="77">
        <f t="shared" si="1"/>
        <v>4</v>
      </c>
      <c r="AF11" s="77">
        <f t="shared" si="1"/>
        <v>4</v>
      </c>
      <c r="AG11" s="77">
        <f t="shared" si="1"/>
        <v>1</v>
      </c>
      <c r="AH11" s="77">
        <f t="shared" si="1"/>
        <v>4</v>
      </c>
      <c r="AI11" s="77">
        <f t="shared" si="1"/>
        <v>4</v>
      </c>
    </row>
    <row r="12" spans="2:35" x14ac:dyDescent="0.25">
      <c r="C12" s="85" t="s">
        <v>115</v>
      </c>
      <c r="D12" s="77">
        <f>VALUE(MID(D7,8,1))</f>
        <v>0</v>
      </c>
      <c r="E12" s="77">
        <f t="shared" ref="E12:S12" si="2">VALUE(MID(E7,8,1))</f>
        <v>0</v>
      </c>
      <c r="F12" s="77">
        <f t="shared" si="2"/>
        <v>0</v>
      </c>
      <c r="G12" s="77">
        <f t="shared" si="2"/>
        <v>0</v>
      </c>
      <c r="H12" s="77">
        <f t="shared" si="2"/>
        <v>0</v>
      </c>
      <c r="I12" s="77">
        <f t="shared" si="2"/>
        <v>0</v>
      </c>
      <c r="J12" s="77">
        <f t="shared" si="2"/>
        <v>0</v>
      </c>
      <c r="K12" s="77">
        <f t="shared" si="2"/>
        <v>0</v>
      </c>
      <c r="L12" s="77">
        <f t="shared" si="2"/>
        <v>0</v>
      </c>
      <c r="M12" s="77">
        <f t="shared" si="2"/>
        <v>0</v>
      </c>
      <c r="N12" s="77">
        <f t="shared" si="2"/>
        <v>0</v>
      </c>
      <c r="O12" s="77">
        <f t="shared" si="2"/>
        <v>0</v>
      </c>
      <c r="P12" s="77">
        <f t="shared" si="2"/>
        <v>0</v>
      </c>
      <c r="Q12" s="77">
        <f t="shared" si="2"/>
        <v>0</v>
      </c>
      <c r="R12" s="77">
        <f t="shared" si="2"/>
        <v>0</v>
      </c>
      <c r="S12" s="77">
        <f t="shared" si="2"/>
        <v>0</v>
      </c>
      <c r="T12" s="77">
        <f>IF(MID(T7,8,1)="-",1,)</f>
        <v>1</v>
      </c>
      <c r="U12" s="77">
        <f t="shared" ref="U12:AH12" si="3">IF(MID(U7,8,1)="-",1,)</f>
        <v>1</v>
      </c>
      <c r="V12" s="77">
        <f t="shared" si="3"/>
        <v>1</v>
      </c>
      <c r="W12" s="77">
        <f t="shared" si="3"/>
        <v>1</v>
      </c>
      <c r="X12" s="77">
        <f t="shared" si="3"/>
        <v>1</v>
      </c>
      <c r="Y12" s="77">
        <f t="shared" si="3"/>
        <v>1</v>
      </c>
      <c r="Z12" s="77">
        <f t="shared" si="3"/>
        <v>1</v>
      </c>
      <c r="AA12" s="77">
        <f t="shared" si="3"/>
        <v>1</v>
      </c>
      <c r="AB12" s="77">
        <f t="shared" si="3"/>
        <v>1</v>
      </c>
      <c r="AC12" s="77">
        <f t="shared" si="3"/>
        <v>1</v>
      </c>
      <c r="AD12" s="77">
        <f t="shared" si="3"/>
        <v>1</v>
      </c>
      <c r="AE12" s="77">
        <f t="shared" si="3"/>
        <v>1</v>
      </c>
      <c r="AF12" s="77">
        <f t="shared" si="3"/>
        <v>1</v>
      </c>
      <c r="AG12" s="77">
        <f t="shared" si="3"/>
        <v>1</v>
      </c>
      <c r="AH12" s="77">
        <f t="shared" si="3"/>
        <v>1</v>
      </c>
      <c r="AI12" s="77">
        <f>IF(MID(AI7,8,1)="-",1,)</f>
        <v>1</v>
      </c>
    </row>
    <row r="13" spans="2:35" ht="28.5" x14ac:dyDescent="0.25">
      <c r="C13" s="85" t="s">
        <v>116</v>
      </c>
      <c r="D13" s="86">
        <f t="shared" ref="D13:AI13" si="4">D12*Lv+D11</f>
        <v>1</v>
      </c>
      <c r="E13" s="86">
        <f t="shared" si="4"/>
        <v>1</v>
      </c>
      <c r="F13" s="86">
        <f t="shared" si="4"/>
        <v>4</v>
      </c>
      <c r="G13" s="86">
        <f t="shared" si="4"/>
        <v>4</v>
      </c>
      <c r="H13" s="86">
        <f t="shared" si="4"/>
        <v>4</v>
      </c>
      <c r="I13" s="86">
        <f t="shared" si="4"/>
        <v>4</v>
      </c>
      <c r="J13" s="86">
        <f t="shared" si="4"/>
        <v>1</v>
      </c>
      <c r="K13" s="86">
        <f t="shared" si="4"/>
        <v>2</v>
      </c>
      <c r="L13" s="86">
        <f t="shared" si="4"/>
        <v>2</v>
      </c>
      <c r="M13" s="86">
        <f t="shared" si="4"/>
        <v>3</v>
      </c>
      <c r="N13" s="86">
        <f t="shared" si="4"/>
        <v>4</v>
      </c>
      <c r="O13" s="86">
        <f t="shared" si="4"/>
        <v>4</v>
      </c>
      <c r="P13" s="86">
        <f t="shared" si="4"/>
        <v>4</v>
      </c>
      <c r="Q13" s="86">
        <f t="shared" si="4"/>
        <v>1</v>
      </c>
      <c r="R13" s="86">
        <f t="shared" si="4"/>
        <v>4</v>
      </c>
      <c r="S13" s="86">
        <f t="shared" si="4"/>
        <v>4</v>
      </c>
      <c r="T13" s="86">
        <f t="shared" si="4"/>
        <v>6</v>
      </c>
      <c r="U13" s="86">
        <f t="shared" si="4"/>
        <v>6</v>
      </c>
      <c r="V13" s="86">
        <f t="shared" si="4"/>
        <v>9</v>
      </c>
      <c r="W13" s="86">
        <f t="shared" si="4"/>
        <v>9</v>
      </c>
      <c r="X13" s="86">
        <f t="shared" si="4"/>
        <v>9</v>
      </c>
      <c r="Y13" s="86">
        <f t="shared" si="4"/>
        <v>9</v>
      </c>
      <c r="Z13" s="86">
        <f t="shared" si="4"/>
        <v>6</v>
      </c>
      <c r="AA13" s="86">
        <f t="shared" si="4"/>
        <v>7</v>
      </c>
      <c r="AB13" s="86">
        <f t="shared" si="4"/>
        <v>7</v>
      </c>
      <c r="AC13" s="86">
        <f t="shared" si="4"/>
        <v>8</v>
      </c>
      <c r="AD13" s="86">
        <f t="shared" si="4"/>
        <v>9</v>
      </c>
      <c r="AE13" s="86">
        <f t="shared" si="4"/>
        <v>9</v>
      </c>
      <c r="AF13" s="86">
        <f t="shared" si="4"/>
        <v>9</v>
      </c>
      <c r="AG13" s="86">
        <f t="shared" si="4"/>
        <v>6</v>
      </c>
      <c r="AH13" s="86">
        <f t="shared" si="4"/>
        <v>9</v>
      </c>
      <c r="AI13" s="86">
        <f t="shared" si="4"/>
        <v>9</v>
      </c>
    </row>
    <row r="15" spans="2:35" x14ac:dyDescent="0.25">
      <c r="C15" s="87" t="s">
        <v>112</v>
      </c>
      <c r="D15" s="87">
        <v>0</v>
      </c>
      <c r="E15" s="87">
        <v>1</v>
      </c>
      <c r="F15" s="87">
        <v>2</v>
      </c>
      <c r="G15" s="87">
        <v>3</v>
      </c>
      <c r="H15" s="87">
        <v>4</v>
      </c>
      <c r="I15" s="87">
        <v>5</v>
      </c>
      <c r="J15" s="87">
        <v>6</v>
      </c>
      <c r="K15" s="87">
        <v>7</v>
      </c>
      <c r="L15" s="87">
        <v>8</v>
      </c>
      <c r="M15" s="87">
        <v>9</v>
      </c>
      <c r="N15" s="87">
        <v>10</v>
      </c>
      <c r="O15" s="87">
        <v>11</v>
      </c>
      <c r="P15" s="87">
        <v>12</v>
      </c>
      <c r="Q15" s="87">
        <v>13</v>
      </c>
      <c r="R15" s="87">
        <v>14</v>
      </c>
    </row>
    <row r="16" spans="2:35" x14ac:dyDescent="0.25">
      <c r="C16" s="88" t="s">
        <v>0</v>
      </c>
      <c r="D16" s="89">
        <f>IF(D17&lt;&gt;0,1,0)</f>
        <v>0</v>
      </c>
      <c r="E16" s="89">
        <f t="shared" ref="E16:R16" si="5">IF(E17&lt;&gt;0,1,0)</f>
        <v>1</v>
      </c>
      <c r="F16" s="89">
        <f t="shared" si="5"/>
        <v>1</v>
      </c>
      <c r="G16" s="89">
        <f t="shared" si="5"/>
        <v>1</v>
      </c>
      <c r="H16" s="89">
        <f t="shared" si="5"/>
        <v>1</v>
      </c>
      <c r="I16" s="89">
        <f t="shared" si="5"/>
        <v>0</v>
      </c>
      <c r="J16" s="89">
        <f t="shared" si="5"/>
        <v>0</v>
      </c>
      <c r="K16" s="89">
        <f t="shared" si="5"/>
        <v>0</v>
      </c>
      <c r="L16" s="89">
        <f t="shared" si="5"/>
        <v>0</v>
      </c>
      <c r="M16" s="89">
        <f t="shared" si="5"/>
        <v>0</v>
      </c>
      <c r="N16" s="89">
        <f t="shared" si="5"/>
        <v>0</v>
      </c>
      <c r="O16" s="89">
        <f t="shared" si="5"/>
        <v>0</v>
      </c>
      <c r="P16" s="89">
        <f t="shared" si="5"/>
        <v>0</v>
      </c>
      <c r="Q16" s="89">
        <f t="shared" si="5"/>
        <v>0</v>
      </c>
      <c r="R16" s="89">
        <f t="shared" si="5"/>
        <v>0</v>
      </c>
    </row>
    <row r="17" spans="1:18" ht="15.75" thickBot="1" x14ac:dyDescent="0.3">
      <c r="D17" s="70">
        <f>_xlfn.IFNA(HLOOKUP(D15,$D$13:$S$13,1,0),0)</f>
        <v>0</v>
      </c>
      <c r="E17" s="70">
        <f t="shared" ref="E17:R17" si="6">_xlfn.IFNA(HLOOKUP(E15,$D$13:$S$13,1,0),0)</f>
        <v>1</v>
      </c>
      <c r="F17" s="70">
        <f t="shared" si="6"/>
        <v>2</v>
      </c>
      <c r="G17" s="70">
        <f t="shared" si="6"/>
        <v>3</v>
      </c>
      <c r="H17" s="70">
        <f t="shared" si="6"/>
        <v>4</v>
      </c>
      <c r="I17" s="70">
        <f t="shared" si="6"/>
        <v>0</v>
      </c>
      <c r="J17" s="70">
        <f t="shared" si="6"/>
        <v>0</v>
      </c>
      <c r="K17" s="70">
        <f t="shared" si="6"/>
        <v>0</v>
      </c>
      <c r="L17" s="70">
        <f t="shared" si="6"/>
        <v>0</v>
      </c>
      <c r="M17" s="70">
        <f t="shared" si="6"/>
        <v>0</v>
      </c>
      <c r="N17" s="70">
        <f t="shared" si="6"/>
        <v>0</v>
      </c>
      <c r="O17" s="70">
        <f t="shared" si="6"/>
        <v>0</v>
      </c>
      <c r="P17" s="70">
        <f t="shared" si="6"/>
        <v>0</v>
      </c>
      <c r="Q17" s="70">
        <f t="shared" si="6"/>
        <v>0</v>
      </c>
      <c r="R17" s="70">
        <f t="shared" si="6"/>
        <v>0</v>
      </c>
    </row>
    <row r="18" spans="1:18" x14ac:dyDescent="0.25">
      <c r="A18" s="93" t="s">
        <v>142</v>
      </c>
      <c r="B18" s="94">
        <v>5</v>
      </c>
    </row>
    <row r="19" spans="1:18" x14ac:dyDescent="0.25">
      <c r="A19" s="95" t="s">
        <v>143</v>
      </c>
      <c r="B19" s="96">
        <v>2</v>
      </c>
    </row>
    <row r="20" spans="1:18" x14ac:dyDescent="0.25">
      <c r="A20" s="95" t="s">
        <v>144</v>
      </c>
      <c r="B20" s="96">
        <f>(((B18*(B18-1))/2)+B18)*B19</f>
        <v>30</v>
      </c>
      <c r="C20" s="102" t="s">
        <v>141</v>
      </c>
      <c r="D20" s="103" t="s">
        <v>140</v>
      </c>
      <c r="E20" s="103" t="s">
        <v>136</v>
      </c>
      <c r="F20" s="103" t="s">
        <v>137</v>
      </c>
      <c r="G20" s="103" t="s">
        <v>138</v>
      </c>
      <c r="H20" s="103" t="s">
        <v>146</v>
      </c>
      <c r="I20" s="103" t="s">
        <v>145</v>
      </c>
    </row>
    <row r="21" spans="1:18" x14ac:dyDescent="0.25">
      <c r="A21" s="97" t="s">
        <v>139</v>
      </c>
      <c r="B21" s="98"/>
      <c r="C21" s="69">
        <v>0</v>
      </c>
      <c r="D21" s="91" t="s">
        <v>124</v>
      </c>
      <c r="E21" s="91">
        <f>VLOOKUP(LEFT($D$21),$A$22:$B$26,2,0)</f>
        <v>0</v>
      </c>
      <c r="F21" s="91">
        <f>VLOOKUP(RIGHT(D21,1),$A$22:$B$26,2,0)</f>
        <v>0</v>
      </c>
      <c r="G21" s="91">
        <v>0</v>
      </c>
      <c r="H21" s="92">
        <f>((($B$18+($B$18-(E21-1)))*($B$18-($B$18-(E21-1))+1))/2)*$B$19</f>
        <v>0</v>
      </c>
      <c r="I21" s="90">
        <f>H21+G21*($B$18-E21)+(F21-E21)</f>
        <v>0</v>
      </c>
    </row>
    <row r="22" spans="1:18" x14ac:dyDescent="0.25">
      <c r="A22" s="97" t="s">
        <v>0</v>
      </c>
      <c r="B22" s="99">
        <v>0</v>
      </c>
      <c r="C22" s="69">
        <v>1</v>
      </c>
      <c r="D22" s="91" t="s">
        <v>125</v>
      </c>
      <c r="E22" s="91">
        <f t="shared" ref="E22:E50" si="7">VLOOKUP(LEFT(D22),$A$22:$B$26,2,0)</f>
        <v>0</v>
      </c>
      <c r="F22" s="91">
        <f t="shared" ref="F22:F50" si="8">VLOOKUP(RIGHT(D22,1),$A$22:$B$26,2,0)</f>
        <v>1</v>
      </c>
      <c r="G22" s="91">
        <v>0</v>
      </c>
      <c r="H22" s="92">
        <f t="shared" ref="H22:H38" si="9">((($B$18+($B$18-(E22-1)))*($B$18-($B$18-(E22-1))+1))/2)*$B$19</f>
        <v>0</v>
      </c>
      <c r="I22" s="90">
        <f t="shared" ref="I22:I50" si="10">H22+G22*($B$18-E22)+(F22-E22)</f>
        <v>1</v>
      </c>
    </row>
    <row r="23" spans="1:18" x14ac:dyDescent="0.25">
      <c r="A23" s="97" t="s">
        <v>1</v>
      </c>
      <c r="B23" s="99">
        <v>1</v>
      </c>
      <c r="C23" s="69">
        <v>2</v>
      </c>
      <c r="D23" s="91" t="s">
        <v>126</v>
      </c>
      <c r="E23" s="91">
        <f t="shared" si="7"/>
        <v>0</v>
      </c>
      <c r="F23" s="91">
        <f t="shared" si="8"/>
        <v>2</v>
      </c>
      <c r="G23" s="91">
        <v>0</v>
      </c>
      <c r="H23" s="92">
        <f t="shared" si="9"/>
        <v>0</v>
      </c>
      <c r="I23" s="90">
        <f t="shared" si="10"/>
        <v>2</v>
      </c>
    </row>
    <row r="24" spans="1:18" x14ac:dyDescent="0.25">
      <c r="A24" s="97" t="s">
        <v>2</v>
      </c>
      <c r="B24" s="99">
        <v>2</v>
      </c>
      <c r="C24" s="69">
        <v>3</v>
      </c>
      <c r="D24" s="91" t="s">
        <v>128</v>
      </c>
      <c r="E24" s="91">
        <f t="shared" si="7"/>
        <v>0</v>
      </c>
      <c r="F24" s="91">
        <f t="shared" si="8"/>
        <v>3</v>
      </c>
      <c r="G24" s="91">
        <v>0</v>
      </c>
      <c r="H24" s="92">
        <f t="shared" si="9"/>
        <v>0</v>
      </c>
      <c r="I24" s="90">
        <f t="shared" si="10"/>
        <v>3</v>
      </c>
    </row>
    <row r="25" spans="1:18" x14ac:dyDescent="0.25">
      <c r="A25" s="97" t="s">
        <v>3</v>
      </c>
      <c r="B25" s="99">
        <v>3</v>
      </c>
      <c r="C25" s="69">
        <v>4</v>
      </c>
      <c r="D25" s="91" t="s">
        <v>127</v>
      </c>
      <c r="E25" s="91">
        <f t="shared" si="7"/>
        <v>0</v>
      </c>
      <c r="F25" s="91">
        <f t="shared" si="8"/>
        <v>4</v>
      </c>
      <c r="G25" s="91">
        <v>0</v>
      </c>
      <c r="H25" s="92">
        <f t="shared" si="9"/>
        <v>0</v>
      </c>
      <c r="I25" s="90">
        <f t="shared" si="10"/>
        <v>4</v>
      </c>
    </row>
    <row r="26" spans="1:18" ht="15.75" thickBot="1" x14ac:dyDescent="0.3">
      <c r="A26" s="100" t="s">
        <v>4</v>
      </c>
      <c r="B26" s="101">
        <v>4</v>
      </c>
      <c r="C26" s="69">
        <v>5</v>
      </c>
      <c r="D26" s="91" t="s">
        <v>124</v>
      </c>
      <c r="E26" s="91">
        <f t="shared" si="7"/>
        <v>0</v>
      </c>
      <c r="F26" s="91">
        <f t="shared" si="8"/>
        <v>0</v>
      </c>
      <c r="G26" s="91">
        <v>1</v>
      </c>
      <c r="H26" s="92">
        <f t="shared" si="9"/>
        <v>0</v>
      </c>
      <c r="I26" s="90">
        <f t="shared" si="10"/>
        <v>5</v>
      </c>
    </row>
    <row r="27" spans="1:18" x14ac:dyDescent="0.25">
      <c r="C27" s="91">
        <v>6</v>
      </c>
      <c r="D27" s="91" t="s">
        <v>125</v>
      </c>
      <c r="E27" s="91">
        <f t="shared" si="7"/>
        <v>0</v>
      </c>
      <c r="F27" s="91">
        <f t="shared" si="8"/>
        <v>1</v>
      </c>
      <c r="G27" s="91">
        <v>1</v>
      </c>
      <c r="H27" s="92">
        <f t="shared" si="9"/>
        <v>0</v>
      </c>
      <c r="I27" s="90">
        <f t="shared" si="10"/>
        <v>6</v>
      </c>
    </row>
    <row r="28" spans="1:18" x14ac:dyDescent="0.25">
      <c r="C28" s="91">
        <v>7</v>
      </c>
      <c r="D28" s="91" t="s">
        <v>126</v>
      </c>
      <c r="E28" s="91">
        <f t="shared" si="7"/>
        <v>0</v>
      </c>
      <c r="F28" s="91">
        <f t="shared" si="8"/>
        <v>2</v>
      </c>
      <c r="G28" s="91">
        <v>1</v>
      </c>
      <c r="H28" s="92">
        <f t="shared" si="9"/>
        <v>0</v>
      </c>
      <c r="I28" s="90">
        <f t="shared" si="10"/>
        <v>7</v>
      </c>
    </row>
    <row r="29" spans="1:18" x14ac:dyDescent="0.25">
      <c r="C29" s="91">
        <v>8</v>
      </c>
      <c r="D29" s="91" t="s">
        <v>128</v>
      </c>
      <c r="E29" s="91">
        <f t="shared" si="7"/>
        <v>0</v>
      </c>
      <c r="F29" s="91">
        <f t="shared" si="8"/>
        <v>3</v>
      </c>
      <c r="G29" s="91">
        <v>1</v>
      </c>
      <c r="H29" s="92">
        <f t="shared" si="9"/>
        <v>0</v>
      </c>
      <c r="I29" s="90">
        <f t="shared" si="10"/>
        <v>8</v>
      </c>
    </row>
    <row r="30" spans="1:18" x14ac:dyDescent="0.25">
      <c r="C30" s="91">
        <v>9</v>
      </c>
      <c r="D30" s="91" t="s">
        <v>127</v>
      </c>
      <c r="E30" s="91">
        <f t="shared" si="7"/>
        <v>0</v>
      </c>
      <c r="F30" s="91">
        <f t="shared" si="8"/>
        <v>4</v>
      </c>
      <c r="G30" s="91">
        <v>1</v>
      </c>
      <c r="H30" s="92">
        <f t="shared" si="9"/>
        <v>0</v>
      </c>
      <c r="I30" s="90">
        <f t="shared" si="10"/>
        <v>9</v>
      </c>
    </row>
    <row r="31" spans="1:18" x14ac:dyDescent="0.25">
      <c r="C31" s="91">
        <v>10</v>
      </c>
      <c r="D31" s="91" t="s">
        <v>129</v>
      </c>
      <c r="E31" s="91">
        <f t="shared" si="7"/>
        <v>1</v>
      </c>
      <c r="F31" s="91">
        <f t="shared" si="8"/>
        <v>1</v>
      </c>
      <c r="G31" s="91">
        <v>0</v>
      </c>
      <c r="H31" s="92">
        <f t="shared" si="9"/>
        <v>10</v>
      </c>
      <c r="I31" s="90">
        <f t="shared" si="10"/>
        <v>10</v>
      </c>
    </row>
    <row r="32" spans="1:18" x14ac:dyDescent="0.25">
      <c r="C32" s="91">
        <v>11</v>
      </c>
      <c r="D32" s="91" t="s">
        <v>130</v>
      </c>
      <c r="E32" s="91">
        <f t="shared" si="7"/>
        <v>1</v>
      </c>
      <c r="F32" s="91">
        <f t="shared" si="8"/>
        <v>2</v>
      </c>
      <c r="G32" s="91">
        <v>0</v>
      </c>
      <c r="H32" s="92">
        <f t="shared" si="9"/>
        <v>10</v>
      </c>
      <c r="I32" s="90">
        <f t="shared" si="10"/>
        <v>11</v>
      </c>
    </row>
    <row r="33" spans="3:9" x14ac:dyDescent="0.25">
      <c r="C33" s="91">
        <v>12</v>
      </c>
      <c r="D33" s="91" t="s">
        <v>131</v>
      </c>
      <c r="E33" s="91">
        <f t="shared" si="7"/>
        <v>1</v>
      </c>
      <c r="F33" s="91">
        <f t="shared" si="8"/>
        <v>3</v>
      </c>
      <c r="G33" s="91">
        <v>0</v>
      </c>
      <c r="H33" s="92">
        <f t="shared" si="9"/>
        <v>10</v>
      </c>
      <c r="I33" s="90">
        <f t="shared" si="10"/>
        <v>12</v>
      </c>
    </row>
    <row r="34" spans="3:9" x14ac:dyDescent="0.25">
      <c r="C34" s="91">
        <v>13</v>
      </c>
      <c r="D34" s="91" t="s">
        <v>132</v>
      </c>
      <c r="E34" s="91">
        <f t="shared" si="7"/>
        <v>1</v>
      </c>
      <c r="F34" s="91">
        <f t="shared" si="8"/>
        <v>4</v>
      </c>
      <c r="G34" s="91">
        <v>0</v>
      </c>
      <c r="H34" s="92">
        <f t="shared" si="9"/>
        <v>10</v>
      </c>
      <c r="I34" s="90">
        <f t="shared" si="10"/>
        <v>13</v>
      </c>
    </row>
    <row r="35" spans="3:9" x14ac:dyDescent="0.25">
      <c r="C35" s="91">
        <v>14</v>
      </c>
      <c r="D35" s="91" t="s">
        <v>129</v>
      </c>
      <c r="E35" s="91">
        <f t="shared" si="7"/>
        <v>1</v>
      </c>
      <c r="F35" s="91">
        <f t="shared" si="8"/>
        <v>1</v>
      </c>
      <c r="G35" s="91">
        <v>1</v>
      </c>
      <c r="H35" s="92">
        <f t="shared" si="9"/>
        <v>10</v>
      </c>
      <c r="I35" s="90">
        <f t="shared" si="10"/>
        <v>14</v>
      </c>
    </row>
    <row r="36" spans="3:9" x14ac:dyDescent="0.25">
      <c r="C36" s="91">
        <v>15</v>
      </c>
      <c r="D36" s="91" t="s">
        <v>130</v>
      </c>
      <c r="E36" s="91">
        <f t="shared" si="7"/>
        <v>1</v>
      </c>
      <c r="F36" s="91">
        <f t="shared" si="8"/>
        <v>2</v>
      </c>
      <c r="G36" s="91">
        <v>1</v>
      </c>
      <c r="H36" s="92">
        <f t="shared" si="9"/>
        <v>10</v>
      </c>
      <c r="I36" s="90">
        <f t="shared" si="10"/>
        <v>15</v>
      </c>
    </row>
    <row r="37" spans="3:9" x14ac:dyDescent="0.25">
      <c r="C37" s="91">
        <v>16</v>
      </c>
      <c r="D37" s="91" t="s">
        <v>131</v>
      </c>
      <c r="E37" s="91">
        <f t="shared" si="7"/>
        <v>1</v>
      </c>
      <c r="F37" s="91">
        <f t="shared" si="8"/>
        <v>3</v>
      </c>
      <c r="G37" s="91">
        <v>1</v>
      </c>
      <c r="H37" s="92">
        <f t="shared" si="9"/>
        <v>10</v>
      </c>
      <c r="I37" s="90">
        <f t="shared" si="10"/>
        <v>16</v>
      </c>
    </row>
    <row r="38" spans="3:9" x14ac:dyDescent="0.25">
      <c r="C38" s="91">
        <v>17</v>
      </c>
      <c r="D38" s="91" t="s">
        <v>132</v>
      </c>
      <c r="E38" s="91">
        <f t="shared" si="7"/>
        <v>1</v>
      </c>
      <c r="F38" s="91">
        <f t="shared" si="8"/>
        <v>4</v>
      </c>
      <c r="G38" s="91">
        <v>1</v>
      </c>
      <c r="H38" s="92">
        <f t="shared" si="9"/>
        <v>10</v>
      </c>
      <c r="I38" s="90">
        <f t="shared" si="10"/>
        <v>17</v>
      </c>
    </row>
    <row r="39" spans="3:9" x14ac:dyDescent="0.25">
      <c r="C39" s="91">
        <v>18</v>
      </c>
      <c r="D39" s="91" t="s">
        <v>133</v>
      </c>
      <c r="E39" s="91">
        <f t="shared" si="7"/>
        <v>2</v>
      </c>
      <c r="F39" s="91">
        <f t="shared" si="8"/>
        <v>2</v>
      </c>
      <c r="G39" s="91">
        <v>0</v>
      </c>
      <c r="H39" s="92">
        <f>((($B$18+($B$18-(E39-1)))*($B$18-($B$18-(E39-1))+1))/2)*$B$19</f>
        <v>18</v>
      </c>
      <c r="I39" s="90">
        <f t="shared" si="10"/>
        <v>18</v>
      </c>
    </row>
    <row r="40" spans="3:9" x14ac:dyDescent="0.25">
      <c r="C40" s="91">
        <v>19</v>
      </c>
      <c r="D40" s="91" t="s">
        <v>135</v>
      </c>
      <c r="E40" s="91">
        <f t="shared" si="7"/>
        <v>2</v>
      </c>
      <c r="F40" s="91">
        <f t="shared" si="8"/>
        <v>3</v>
      </c>
      <c r="G40" s="91">
        <v>0</v>
      </c>
      <c r="H40" s="92">
        <f t="shared" ref="H40:H44" si="11">((($B$18+($B$18-(E40-1)))*($B$18-($B$18-(E40-1))+1))/2)*$B$19</f>
        <v>18</v>
      </c>
      <c r="I40" s="90">
        <f t="shared" si="10"/>
        <v>19</v>
      </c>
    </row>
    <row r="41" spans="3:9" x14ac:dyDescent="0.25">
      <c r="C41" s="91">
        <v>20</v>
      </c>
      <c r="D41" s="91" t="s">
        <v>134</v>
      </c>
      <c r="E41" s="91">
        <f t="shared" si="7"/>
        <v>2</v>
      </c>
      <c r="F41" s="91">
        <f t="shared" si="8"/>
        <v>4</v>
      </c>
      <c r="G41" s="91">
        <v>0</v>
      </c>
      <c r="H41" s="92">
        <f t="shared" si="11"/>
        <v>18</v>
      </c>
      <c r="I41" s="90">
        <f t="shared" si="10"/>
        <v>20</v>
      </c>
    </row>
    <row r="42" spans="3:9" x14ac:dyDescent="0.25">
      <c r="C42" s="91">
        <v>21</v>
      </c>
      <c r="D42" s="91" t="s">
        <v>133</v>
      </c>
      <c r="E42" s="91">
        <f t="shared" si="7"/>
        <v>2</v>
      </c>
      <c r="F42" s="91">
        <f t="shared" si="8"/>
        <v>2</v>
      </c>
      <c r="G42" s="91">
        <v>1</v>
      </c>
      <c r="H42" s="92">
        <f t="shared" si="11"/>
        <v>18</v>
      </c>
      <c r="I42" s="90">
        <f t="shared" si="10"/>
        <v>21</v>
      </c>
    </row>
    <row r="43" spans="3:9" x14ac:dyDescent="0.25">
      <c r="C43" s="91">
        <v>22</v>
      </c>
      <c r="D43" s="91" t="s">
        <v>135</v>
      </c>
      <c r="E43" s="91">
        <f t="shared" si="7"/>
        <v>2</v>
      </c>
      <c r="F43" s="91">
        <f t="shared" si="8"/>
        <v>3</v>
      </c>
      <c r="G43" s="91">
        <v>1</v>
      </c>
      <c r="H43" s="92">
        <f t="shared" si="11"/>
        <v>18</v>
      </c>
      <c r="I43" s="90">
        <f t="shared" si="10"/>
        <v>22</v>
      </c>
    </row>
    <row r="44" spans="3:9" x14ac:dyDescent="0.25">
      <c r="C44" s="91">
        <v>23</v>
      </c>
      <c r="D44" s="91" t="s">
        <v>134</v>
      </c>
      <c r="E44" s="91">
        <f t="shared" si="7"/>
        <v>2</v>
      </c>
      <c r="F44" s="91">
        <f t="shared" si="8"/>
        <v>4</v>
      </c>
      <c r="G44" s="91">
        <v>1</v>
      </c>
      <c r="H44" s="92">
        <f t="shared" si="11"/>
        <v>18</v>
      </c>
      <c r="I44" s="90">
        <f t="shared" si="10"/>
        <v>23</v>
      </c>
    </row>
    <row r="45" spans="3:9" x14ac:dyDescent="0.25">
      <c r="C45" s="91">
        <v>24</v>
      </c>
      <c r="D45" s="91" t="s">
        <v>6</v>
      </c>
      <c r="E45" s="91">
        <f t="shared" si="7"/>
        <v>3</v>
      </c>
      <c r="F45" s="91">
        <f t="shared" si="8"/>
        <v>3</v>
      </c>
      <c r="G45" s="91">
        <v>0</v>
      </c>
      <c r="H45" s="92">
        <f t="shared" ref="H45:H50" si="12">((($B$18+($B$18-(E45-1)))*($B$18-($B$18-(E45-1))+1))/2)*$B$19</f>
        <v>24</v>
      </c>
      <c r="I45" s="90">
        <f t="shared" si="10"/>
        <v>24</v>
      </c>
    </row>
    <row r="46" spans="3:9" x14ac:dyDescent="0.25">
      <c r="C46" s="91">
        <v>25</v>
      </c>
      <c r="D46" s="91" t="s">
        <v>7</v>
      </c>
      <c r="E46" s="91">
        <f t="shared" si="7"/>
        <v>3</v>
      </c>
      <c r="F46" s="91">
        <f t="shared" si="8"/>
        <v>4</v>
      </c>
      <c r="G46" s="91">
        <v>0</v>
      </c>
      <c r="H46" s="92">
        <f t="shared" si="12"/>
        <v>24</v>
      </c>
      <c r="I46" s="90">
        <f t="shared" si="10"/>
        <v>25</v>
      </c>
    </row>
    <row r="47" spans="3:9" x14ac:dyDescent="0.25">
      <c r="C47" s="91">
        <v>26</v>
      </c>
      <c r="D47" s="91" t="s">
        <v>6</v>
      </c>
      <c r="E47" s="91">
        <f t="shared" si="7"/>
        <v>3</v>
      </c>
      <c r="F47" s="91">
        <f t="shared" si="8"/>
        <v>3</v>
      </c>
      <c r="G47" s="91">
        <v>1</v>
      </c>
      <c r="H47" s="92">
        <f t="shared" si="12"/>
        <v>24</v>
      </c>
      <c r="I47" s="90">
        <f t="shared" si="10"/>
        <v>26</v>
      </c>
    </row>
    <row r="48" spans="3:9" x14ac:dyDescent="0.25">
      <c r="C48" s="91">
        <v>27</v>
      </c>
      <c r="D48" s="91" t="s">
        <v>7</v>
      </c>
      <c r="E48" s="91">
        <f t="shared" si="7"/>
        <v>3</v>
      </c>
      <c r="F48" s="91">
        <f t="shared" si="8"/>
        <v>4</v>
      </c>
      <c r="G48" s="91">
        <v>1</v>
      </c>
      <c r="H48" s="92">
        <f t="shared" si="12"/>
        <v>24</v>
      </c>
      <c r="I48" s="90">
        <f t="shared" si="10"/>
        <v>27</v>
      </c>
    </row>
    <row r="49" spans="3:9" x14ac:dyDescent="0.25">
      <c r="C49" s="91">
        <v>28</v>
      </c>
      <c r="D49" s="91" t="s">
        <v>5</v>
      </c>
      <c r="E49" s="91">
        <f t="shared" si="7"/>
        <v>4</v>
      </c>
      <c r="F49" s="91">
        <f t="shared" si="8"/>
        <v>4</v>
      </c>
      <c r="G49" s="91">
        <v>0</v>
      </c>
      <c r="H49" s="92">
        <f t="shared" si="12"/>
        <v>28</v>
      </c>
      <c r="I49" s="90">
        <f t="shared" si="10"/>
        <v>28</v>
      </c>
    </row>
    <row r="50" spans="3:9" x14ac:dyDescent="0.25">
      <c r="C50" s="91">
        <v>29</v>
      </c>
      <c r="D50" s="91" t="s">
        <v>5</v>
      </c>
      <c r="E50" s="91">
        <f t="shared" si="7"/>
        <v>4</v>
      </c>
      <c r="F50" s="91">
        <f t="shared" si="8"/>
        <v>4</v>
      </c>
      <c r="G50" s="91">
        <v>1</v>
      </c>
      <c r="H50" s="92">
        <f t="shared" si="12"/>
        <v>28</v>
      </c>
      <c r="I50" s="90">
        <f t="shared" si="10"/>
        <v>29</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R38"/>
  <sheetViews>
    <sheetView topLeftCell="C9" workbookViewId="0">
      <selection activeCell="E27" sqref="E27"/>
    </sheetView>
  </sheetViews>
  <sheetFormatPr defaultRowHeight="15" x14ac:dyDescent="0.25"/>
  <cols>
    <col min="4" max="4" width="23.85546875" bestFit="1" customWidth="1"/>
  </cols>
  <sheetData>
    <row r="5" spans="4:18" x14ac:dyDescent="0.25">
      <c r="D5" t="s">
        <v>147</v>
      </c>
      <c r="E5">
        <v>0</v>
      </c>
      <c r="F5">
        <v>1</v>
      </c>
      <c r="G5">
        <v>2</v>
      </c>
      <c r="H5">
        <v>3</v>
      </c>
      <c r="I5">
        <v>4</v>
      </c>
      <c r="J5">
        <v>5</v>
      </c>
      <c r="K5">
        <v>6</v>
      </c>
      <c r="L5">
        <v>7</v>
      </c>
    </row>
    <row r="6" spans="4:18" x14ac:dyDescent="0.25">
      <c r="D6" t="s">
        <v>148</v>
      </c>
      <c r="E6" s="104">
        <v>1</v>
      </c>
      <c r="F6" s="104">
        <v>1</v>
      </c>
      <c r="G6" s="104">
        <v>0</v>
      </c>
      <c r="H6" s="104">
        <v>0</v>
      </c>
      <c r="I6" s="104">
        <v>1</v>
      </c>
      <c r="J6" s="104">
        <v>1</v>
      </c>
      <c r="K6" s="104">
        <v>0</v>
      </c>
      <c r="L6" s="104">
        <v>1</v>
      </c>
    </row>
    <row r="7" spans="4:18" x14ac:dyDescent="0.25">
      <c r="D7" t="s">
        <v>149</v>
      </c>
      <c r="E7" s="105">
        <v>0</v>
      </c>
      <c r="F7" s="105">
        <v>1</v>
      </c>
      <c r="G7" s="105">
        <v>2</v>
      </c>
      <c r="H7" s="105">
        <v>2</v>
      </c>
      <c r="I7" s="105">
        <v>2</v>
      </c>
      <c r="J7" s="105">
        <v>3</v>
      </c>
      <c r="K7" s="105">
        <v>4</v>
      </c>
      <c r="L7" s="105">
        <v>4</v>
      </c>
    </row>
    <row r="8" spans="4:18" x14ac:dyDescent="0.25">
      <c r="D8" t="s">
        <v>150</v>
      </c>
    </row>
    <row r="9" spans="4:18" x14ac:dyDescent="0.25">
      <c r="D9" t="s">
        <v>151</v>
      </c>
      <c r="E9">
        <v>0</v>
      </c>
      <c r="F9">
        <v>1</v>
      </c>
      <c r="G9">
        <v>1</v>
      </c>
      <c r="H9">
        <v>0</v>
      </c>
      <c r="I9">
        <v>0</v>
      </c>
      <c r="J9">
        <v>1</v>
      </c>
      <c r="K9">
        <v>1</v>
      </c>
      <c r="L9">
        <v>0</v>
      </c>
    </row>
    <row r="10" spans="4:18" x14ac:dyDescent="0.25">
      <c r="D10" t="s">
        <v>152</v>
      </c>
      <c r="E10">
        <f>VALUE(RIGHT($D$7))*COUNT($E$5:$L$5)+E5</f>
        <v>0</v>
      </c>
      <c r="F10">
        <f t="shared" ref="F10:L10" si="0">VALUE(RIGHT($D$7))*COUNT($E$5:$L$5)+F5</f>
        <v>1</v>
      </c>
      <c r="G10">
        <f t="shared" si="0"/>
        <v>2</v>
      </c>
      <c r="H10">
        <f t="shared" si="0"/>
        <v>3</v>
      </c>
      <c r="I10">
        <f t="shared" si="0"/>
        <v>4</v>
      </c>
      <c r="J10">
        <f t="shared" si="0"/>
        <v>5</v>
      </c>
      <c r="K10">
        <f t="shared" si="0"/>
        <v>6</v>
      </c>
      <c r="L10">
        <f t="shared" si="0"/>
        <v>7</v>
      </c>
      <c r="O10" t="s">
        <v>153</v>
      </c>
      <c r="P10" t="s">
        <v>154</v>
      </c>
      <c r="R10" t="s">
        <v>155</v>
      </c>
    </row>
    <row r="11" spans="4:18" x14ac:dyDescent="0.25">
      <c r="O11" s="106">
        <v>0</v>
      </c>
      <c r="P11">
        <v>0</v>
      </c>
      <c r="Q11" s="106">
        <v>8</v>
      </c>
      <c r="R11">
        <v>0</v>
      </c>
    </row>
    <row r="12" spans="4:18" x14ac:dyDescent="0.25">
      <c r="D12" s="11" t="s">
        <v>156</v>
      </c>
      <c r="F12" s="106"/>
      <c r="G12" s="106"/>
      <c r="H12" s="106"/>
      <c r="I12" s="106"/>
      <c r="J12" s="106"/>
      <c r="K12" s="106"/>
      <c r="L12" s="106"/>
      <c r="O12" s="106">
        <v>1</v>
      </c>
      <c r="P12">
        <v>1</v>
      </c>
      <c r="Q12" s="106">
        <v>9</v>
      </c>
      <c r="R12">
        <v>1</v>
      </c>
    </row>
    <row r="13" spans="4:18" x14ac:dyDescent="0.25">
      <c r="D13" t="s">
        <v>157</v>
      </c>
      <c r="E13">
        <v>1</v>
      </c>
      <c r="O13" s="106">
        <v>2</v>
      </c>
      <c r="P13">
        <v>1</v>
      </c>
      <c r="Q13" s="106">
        <v>10</v>
      </c>
      <c r="R13">
        <v>2</v>
      </c>
    </row>
    <row r="14" spans="4:18" x14ac:dyDescent="0.25">
      <c r="D14" t="s">
        <v>158</v>
      </c>
      <c r="E14">
        <v>0</v>
      </c>
      <c r="O14" s="106">
        <v>3</v>
      </c>
      <c r="P14">
        <v>0</v>
      </c>
      <c r="Q14" s="106">
        <v>11</v>
      </c>
      <c r="R14">
        <v>1</v>
      </c>
    </row>
    <row r="15" spans="4:18" x14ac:dyDescent="0.25">
      <c r="D15" t="s">
        <v>159</v>
      </c>
      <c r="E15">
        <f>E14*8+E5</f>
        <v>0</v>
      </c>
      <c r="F15">
        <f>F17-1</f>
        <v>0</v>
      </c>
      <c r="G15">
        <f t="shared" ref="G15:L15" si="1">G17-1</f>
        <v>1</v>
      </c>
      <c r="H15">
        <f t="shared" si="1"/>
        <v>2</v>
      </c>
      <c r="I15">
        <f t="shared" si="1"/>
        <v>3</v>
      </c>
      <c r="J15">
        <f t="shared" si="1"/>
        <v>4</v>
      </c>
      <c r="K15">
        <f t="shared" si="1"/>
        <v>5</v>
      </c>
      <c r="L15">
        <f t="shared" si="1"/>
        <v>6</v>
      </c>
      <c r="O15" s="106">
        <v>4</v>
      </c>
      <c r="P15">
        <v>0</v>
      </c>
      <c r="Q15" s="106">
        <v>12</v>
      </c>
      <c r="R15">
        <v>0</v>
      </c>
    </row>
    <row r="16" spans="4:18" x14ac:dyDescent="0.25">
      <c r="D16" t="s">
        <v>160</v>
      </c>
      <c r="E16">
        <f>$E$13*8+E5</f>
        <v>8</v>
      </c>
      <c r="F16">
        <f t="shared" ref="F16:L16" si="2">$E$13*8+F5</f>
        <v>9</v>
      </c>
      <c r="G16">
        <f t="shared" si="2"/>
        <v>10</v>
      </c>
      <c r="H16">
        <f t="shared" si="2"/>
        <v>11</v>
      </c>
      <c r="I16">
        <f t="shared" si="2"/>
        <v>12</v>
      </c>
      <c r="J16">
        <f t="shared" si="2"/>
        <v>13</v>
      </c>
      <c r="K16">
        <f t="shared" si="2"/>
        <v>14</v>
      </c>
      <c r="L16">
        <f t="shared" si="2"/>
        <v>15</v>
      </c>
      <c r="O16" s="106">
        <v>5</v>
      </c>
      <c r="P16">
        <v>1</v>
      </c>
      <c r="Q16" s="106">
        <v>13</v>
      </c>
      <c r="R16">
        <v>1</v>
      </c>
    </row>
    <row r="17" spans="4:18" x14ac:dyDescent="0.25">
      <c r="D17" t="s">
        <v>161</v>
      </c>
      <c r="E17">
        <f>$E$14*8+E5</f>
        <v>0</v>
      </c>
      <c r="F17">
        <f t="shared" ref="F17:L17" si="3">$E$14*8+F5</f>
        <v>1</v>
      </c>
      <c r="G17">
        <f t="shared" si="3"/>
        <v>2</v>
      </c>
      <c r="H17">
        <f t="shared" si="3"/>
        <v>3</v>
      </c>
      <c r="I17">
        <f t="shared" si="3"/>
        <v>4</v>
      </c>
      <c r="J17">
        <f t="shared" si="3"/>
        <v>5</v>
      </c>
      <c r="K17">
        <f t="shared" si="3"/>
        <v>6</v>
      </c>
      <c r="L17">
        <f t="shared" si="3"/>
        <v>7</v>
      </c>
      <c r="O17" s="106">
        <v>6</v>
      </c>
      <c r="P17">
        <v>1</v>
      </c>
      <c r="Q17" s="106">
        <v>14</v>
      </c>
      <c r="R17">
        <v>2</v>
      </c>
    </row>
    <row r="18" spans="4:18" x14ac:dyDescent="0.25">
      <c r="D18" t="s">
        <v>162</v>
      </c>
      <c r="E18">
        <f>E9</f>
        <v>0</v>
      </c>
      <c r="F18">
        <f>F9+E9</f>
        <v>1</v>
      </c>
      <c r="G18">
        <f t="shared" ref="G18:L18" si="4">G9+F9</f>
        <v>2</v>
      </c>
      <c r="H18">
        <f t="shared" si="4"/>
        <v>1</v>
      </c>
      <c r="I18">
        <f t="shared" si="4"/>
        <v>0</v>
      </c>
      <c r="J18">
        <f t="shared" si="4"/>
        <v>1</v>
      </c>
      <c r="K18">
        <f t="shared" si="4"/>
        <v>2</v>
      </c>
      <c r="L18">
        <f t="shared" si="4"/>
        <v>1</v>
      </c>
      <c r="O18" s="106">
        <v>7</v>
      </c>
      <c r="P18">
        <v>0</v>
      </c>
      <c r="Q18" s="106">
        <v>15</v>
      </c>
      <c r="R18">
        <v>1</v>
      </c>
    </row>
    <row r="19" spans="4:18" x14ac:dyDescent="0.25">
      <c r="D19" s="106" t="s">
        <v>163</v>
      </c>
      <c r="G19" s="106"/>
      <c r="H19" s="106"/>
      <c r="I19" s="106"/>
      <c r="J19" s="106"/>
      <c r="K19" s="106"/>
      <c r="L19" s="106"/>
    </row>
    <row r="20" spans="4:18" x14ac:dyDescent="0.25">
      <c r="D20" t="s">
        <v>157</v>
      </c>
      <c r="E20">
        <v>0</v>
      </c>
      <c r="O20" t="s">
        <v>153</v>
      </c>
      <c r="P20" t="s">
        <v>155</v>
      </c>
      <c r="R20" t="s">
        <v>154</v>
      </c>
    </row>
    <row r="21" spans="4:18" x14ac:dyDescent="0.25">
      <c r="D21" t="s">
        <v>158</v>
      </c>
      <c r="E21">
        <v>1</v>
      </c>
      <c r="O21" s="106">
        <v>0</v>
      </c>
      <c r="P21">
        <v>0</v>
      </c>
      <c r="Q21" s="106">
        <v>8</v>
      </c>
      <c r="R21">
        <v>0</v>
      </c>
    </row>
    <row r="22" spans="4:18" x14ac:dyDescent="0.25">
      <c r="D22" t="s">
        <v>159</v>
      </c>
      <c r="G22">
        <f>G24-2</f>
        <v>8</v>
      </c>
      <c r="H22">
        <f t="shared" ref="H22:L22" si="5">H24-2</f>
        <v>9</v>
      </c>
      <c r="I22">
        <f t="shared" si="5"/>
        <v>10</v>
      </c>
      <c r="J22">
        <f t="shared" si="5"/>
        <v>11</v>
      </c>
      <c r="K22">
        <f t="shared" si="5"/>
        <v>12</v>
      </c>
      <c r="L22">
        <f t="shared" si="5"/>
        <v>13</v>
      </c>
      <c r="O22" s="106">
        <v>1</v>
      </c>
      <c r="P22">
        <v>1</v>
      </c>
      <c r="Q22" s="106">
        <v>9</v>
      </c>
      <c r="R22">
        <v>1</v>
      </c>
    </row>
    <row r="23" spans="4:18" x14ac:dyDescent="0.25">
      <c r="D23" t="s">
        <v>160</v>
      </c>
      <c r="E23">
        <f>$E$20*8+E5</f>
        <v>0</v>
      </c>
      <c r="F23">
        <f t="shared" ref="F23:L23" si="6">$E$20*8+F5</f>
        <v>1</v>
      </c>
      <c r="G23">
        <f t="shared" si="6"/>
        <v>2</v>
      </c>
      <c r="H23">
        <f t="shared" si="6"/>
        <v>3</v>
      </c>
      <c r="I23">
        <f t="shared" si="6"/>
        <v>4</v>
      </c>
      <c r="J23">
        <f t="shared" si="6"/>
        <v>5</v>
      </c>
      <c r="K23">
        <f t="shared" si="6"/>
        <v>6</v>
      </c>
      <c r="L23">
        <f t="shared" si="6"/>
        <v>7</v>
      </c>
      <c r="O23" s="106">
        <v>2</v>
      </c>
      <c r="P23">
        <v>2</v>
      </c>
      <c r="Q23" s="106">
        <v>10</v>
      </c>
      <c r="R23">
        <v>2</v>
      </c>
    </row>
    <row r="24" spans="4:18" x14ac:dyDescent="0.25">
      <c r="D24" t="s">
        <v>161</v>
      </c>
      <c r="E24">
        <f>$E$21*8+E5</f>
        <v>8</v>
      </c>
      <c r="F24">
        <f t="shared" ref="F24:L24" si="7">$E$21*8+F5</f>
        <v>9</v>
      </c>
      <c r="G24">
        <f t="shared" si="7"/>
        <v>10</v>
      </c>
      <c r="H24">
        <f t="shared" si="7"/>
        <v>11</v>
      </c>
      <c r="I24">
        <f t="shared" si="7"/>
        <v>12</v>
      </c>
      <c r="J24">
        <f t="shared" si="7"/>
        <v>13</v>
      </c>
      <c r="K24">
        <f t="shared" si="7"/>
        <v>14</v>
      </c>
      <c r="L24">
        <f t="shared" si="7"/>
        <v>15</v>
      </c>
      <c r="O24" s="106">
        <v>3</v>
      </c>
      <c r="P24">
        <v>2</v>
      </c>
      <c r="Q24" s="106">
        <v>11</v>
      </c>
      <c r="R24">
        <v>1</v>
      </c>
    </row>
    <row r="25" spans="4:18" x14ac:dyDescent="0.25">
      <c r="D25" t="s">
        <v>162</v>
      </c>
      <c r="E25">
        <v>0</v>
      </c>
      <c r="F25">
        <v>1</v>
      </c>
      <c r="G25">
        <f>G18+E18</f>
        <v>2</v>
      </c>
      <c r="H25">
        <f t="shared" ref="H25:L25" si="8">H18+F18</f>
        <v>2</v>
      </c>
      <c r="I25">
        <f t="shared" si="8"/>
        <v>2</v>
      </c>
      <c r="J25">
        <f t="shared" si="8"/>
        <v>2</v>
      </c>
      <c r="K25">
        <f t="shared" si="8"/>
        <v>2</v>
      </c>
      <c r="L25">
        <f t="shared" si="8"/>
        <v>2</v>
      </c>
      <c r="O25" s="106">
        <v>4</v>
      </c>
      <c r="P25">
        <v>2</v>
      </c>
      <c r="Q25" s="106">
        <v>12</v>
      </c>
      <c r="R25">
        <v>0</v>
      </c>
    </row>
    <row r="26" spans="4:18" x14ac:dyDescent="0.25">
      <c r="D26" s="106" t="s">
        <v>164</v>
      </c>
      <c r="I26" s="106"/>
      <c r="J26" s="106"/>
      <c r="K26" s="106"/>
      <c r="L26" s="106"/>
      <c r="O26" s="106">
        <v>5</v>
      </c>
      <c r="P26">
        <v>2</v>
      </c>
      <c r="Q26" s="106">
        <v>13</v>
      </c>
      <c r="R26">
        <v>1</v>
      </c>
    </row>
    <row r="27" spans="4:18" x14ac:dyDescent="0.25">
      <c r="D27" t="s">
        <v>157</v>
      </c>
      <c r="E27">
        <v>1</v>
      </c>
      <c r="I27">
        <f>I31-4</f>
        <v>0</v>
      </c>
      <c r="J27">
        <f t="shared" ref="J27:L27" si="9">J31-4</f>
        <v>1</v>
      </c>
      <c r="K27">
        <f t="shared" si="9"/>
        <v>2</v>
      </c>
      <c r="L27">
        <f t="shared" si="9"/>
        <v>3</v>
      </c>
      <c r="O27" s="106">
        <v>6</v>
      </c>
      <c r="P27">
        <v>2</v>
      </c>
      <c r="Q27" s="106">
        <v>14</v>
      </c>
      <c r="R27">
        <v>2</v>
      </c>
    </row>
    <row r="28" spans="4:18" x14ac:dyDescent="0.25">
      <c r="D28" t="s">
        <v>158</v>
      </c>
      <c r="E28">
        <v>0</v>
      </c>
      <c r="O28" s="106">
        <v>7</v>
      </c>
      <c r="P28">
        <v>2</v>
      </c>
      <c r="Q28" s="106">
        <v>15</v>
      </c>
      <c r="R28">
        <v>1</v>
      </c>
    </row>
    <row r="29" spans="4:18" x14ac:dyDescent="0.25">
      <c r="D29" t="s">
        <v>159</v>
      </c>
      <c r="I29">
        <f>I30-VALUE(RIGHT($D$26))</f>
        <v>8</v>
      </c>
      <c r="J29">
        <f t="shared" ref="J29:L29" si="10">J30-VALUE(RIGHT($D$26))</f>
        <v>9</v>
      </c>
      <c r="K29">
        <f t="shared" si="10"/>
        <v>10</v>
      </c>
      <c r="L29">
        <f t="shared" si="10"/>
        <v>11</v>
      </c>
    </row>
    <row r="30" spans="4:18" x14ac:dyDescent="0.25">
      <c r="D30" t="s">
        <v>160</v>
      </c>
      <c r="E30">
        <f>$E$27*8+E5</f>
        <v>8</v>
      </c>
      <c r="F30">
        <f t="shared" ref="F30:L30" si="11">$E$27*8+F5</f>
        <v>9</v>
      </c>
      <c r="G30">
        <f t="shared" si="11"/>
        <v>10</v>
      </c>
      <c r="H30">
        <f t="shared" si="11"/>
        <v>11</v>
      </c>
      <c r="I30">
        <f t="shared" si="11"/>
        <v>12</v>
      </c>
      <c r="J30">
        <f t="shared" si="11"/>
        <v>13</v>
      </c>
      <c r="K30">
        <f t="shared" si="11"/>
        <v>14</v>
      </c>
      <c r="L30">
        <f t="shared" si="11"/>
        <v>15</v>
      </c>
      <c r="O30" t="s">
        <v>153</v>
      </c>
      <c r="P30" t="s">
        <v>154</v>
      </c>
      <c r="R30" t="s">
        <v>155</v>
      </c>
    </row>
    <row r="31" spans="4:18" x14ac:dyDescent="0.25">
      <c r="D31" t="s">
        <v>161</v>
      </c>
      <c r="E31">
        <f>$E$28*8+E5</f>
        <v>0</v>
      </c>
      <c r="F31">
        <f t="shared" ref="F31:L31" si="12">$E$28*8+F5</f>
        <v>1</v>
      </c>
      <c r="G31">
        <f t="shared" si="12"/>
        <v>2</v>
      </c>
      <c r="H31">
        <f t="shared" si="12"/>
        <v>3</v>
      </c>
      <c r="I31">
        <f t="shared" si="12"/>
        <v>4</v>
      </c>
      <c r="J31">
        <f t="shared" si="12"/>
        <v>5</v>
      </c>
      <c r="K31">
        <f t="shared" si="12"/>
        <v>6</v>
      </c>
      <c r="L31">
        <f t="shared" si="12"/>
        <v>7</v>
      </c>
      <c r="O31" s="106">
        <v>0</v>
      </c>
      <c r="P31">
        <v>0</v>
      </c>
      <c r="Q31" s="106">
        <v>8</v>
      </c>
      <c r="R31">
        <v>0</v>
      </c>
    </row>
    <row r="32" spans="4:18" x14ac:dyDescent="0.25">
      <c r="D32" t="s">
        <v>162</v>
      </c>
      <c r="E32">
        <f>E25</f>
        <v>0</v>
      </c>
      <c r="F32">
        <f t="shared" ref="F32:H32" si="13">F25</f>
        <v>1</v>
      </c>
      <c r="G32">
        <f t="shared" si="13"/>
        <v>2</v>
      </c>
      <c r="H32">
        <f t="shared" si="13"/>
        <v>2</v>
      </c>
      <c r="I32">
        <f>I25+E25</f>
        <v>2</v>
      </c>
      <c r="J32">
        <f t="shared" ref="J32:L32" si="14">J25+F25</f>
        <v>3</v>
      </c>
      <c r="K32">
        <f t="shared" si="14"/>
        <v>4</v>
      </c>
      <c r="L32">
        <f t="shared" si="14"/>
        <v>4</v>
      </c>
      <c r="O32" s="106">
        <v>1</v>
      </c>
      <c r="P32">
        <v>1</v>
      </c>
      <c r="Q32" s="106">
        <v>9</v>
      </c>
      <c r="R32">
        <v>1</v>
      </c>
    </row>
    <row r="33" spans="15:18" x14ac:dyDescent="0.25">
      <c r="O33" s="106">
        <v>2</v>
      </c>
      <c r="P33">
        <v>2</v>
      </c>
      <c r="Q33" s="106">
        <v>10</v>
      </c>
      <c r="R33">
        <v>2</v>
      </c>
    </row>
    <row r="34" spans="15:18" x14ac:dyDescent="0.25">
      <c r="O34" s="106">
        <v>3</v>
      </c>
      <c r="P34">
        <v>2</v>
      </c>
      <c r="Q34" s="106">
        <v>11</v>
      </c>
      <c r="R34">
        <v>2</v>
      </c>
    </row>
    <row r="35" spans="15:18" x14ac:dyDescent="0.25">
      <c r="O35" s="106">
        <v>4</v>
      </c>
      <c r="P35">
        <v>2</v>
      </c>
      <c r="Q35" s="106">
        <v>12</v>
      </c>
      <c r="R35">
        <v>2</v>
      </c>
    </row>
    <row r="36" spans="15:18" x14ac:dyDescent="0.25">
      <c r="O36" s="106">
        <v>5</v>
      </c>
      <c r="P36">
        <v>2</v>
      </c>
      <c r="Q36" s="106">
        <v>13</v>
      </c>
      <c r="R36">
        <v>3</v>
      </c>
    </row>
    <row r="37" spans="15:18" x14ac:dyDescent="0.25">
      <c r="O37" s="106">
        <v>6</v>
      </c>
      <c r="P37">
        <v>2</v>
      </c>
      <c r="Q37" s="106">
        <v>14</v>
      </c>
      <c r="R37">
        <v>4</v>
      </c>
    </row>
    <row r="38" spans="15:18" x14ac:dyDescent="0.25">
      <c r="O38" s="106">
        <v>7</v>
      </c>
      <c r="P38">
        <v>2</v>
      </c>
      <c r="Q38" s="106">
        <v>15</v>
      </c>
      <c r="R38">
        <v>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4"/>
  <sheetViews>
    <sheetView topLeftCell="A21" zoomScaleNormal="100" workbookViewId="0">
      <selection activeCell="L30" sqref="L30:O30"/>
    </sheetView>
  </sheetViews>
  <sheetFormatPr defaultRowHeight="15" x14ac:dyDescent="0.25"/>
  <cols>
    <col min="4" max="4" width="10.7109375" bestFit="1" customWidth="1"/>
    <col min="11" max="11" width="14.85546875" bestFit="1" customWidth="1"/>
  </cols>
  <sheetData>
    <row r="1" spans="3:12" ht="15.75" thickBot="1" x14ac:dyDescent="0.3"/>
    <row r="2" spans="3:12" x14ac:dyDescent="0.25">
      <c r="C2" s="107"/>
      <c r="D2" s="108"/>
      <c r="E2" s="108"/>
      <c r="F2" s="108"/>
      <c r="G2" s="108"/>
      <c r="H2" s="108"/>
      <c r="I2" s="108"/>
      <c r="J2" s="108"/>
      <c r="K2" s="108"/>
      <c r="L2" s="109"/>
    </row>
    <row r="3" spans="3:12" x14ac:dyDescent="0.25">
      <c r="C3" s="110"/>
      <c r="D3" s="122" t="s">
        <v>170</v>
      </c>
      <c r="E3" s="122">
        <v>0</v>
      </c>
      <c r="F3" s="122">
        <v>1</v>
      </c>
      <c r="G3" s="122">
        <v>2</v>
      </c>
      <c r="H3" s="122">
        <v>3</v>
      </c>
      <c r="I3" s="122">
        <v>4</v>
      </c>
      <c r="J3" s="122">
        <v>5</v>
      </c>
      <c r="K3" s="122">
        <v>6</v>
      </c>
      <c r="L3" s="123">
        <v>7</v>
      </c>
    </row>
    <row r="4" spans="3:12" x14ac:dyDescent="0.25">
      <c r="C4" s="124" t="s">
        <v>169</v>
      </c>
      <c r="D4" s="111"/>
      <c r="E4" s="111"/>
      <c r="F4" s="111"/>
      <c r="G4" s="111"/>
      <c r="H4" s="111"/>
      <c r="I4" s="111"/>
      <c r="J4" s="111"/>
      <c r="K4" s="111"/>
      <c r="L4" s="112"/>
    </row>
    <row r="5" spans="3:12" x14ac:dyDescent="0.25">
      <c r="C5" s="124">
        <v>8</v>
      </c>
      <c r="D5" s="125" t="s">
        <v>168</v>
      </c>
      <c r="E5" s="111">
        <v>1</v>
      </c>
      <c r="F5" s="111">
        <v>2</v>
      </c>
      <c r="G5" s="111">
        <v>0</v>
      </c>
      <c r="H5" s="111">
        <v>2</v>
      </c>
      <c r="I5" s="111">
        <v>1</v>
      </c>
      <c r="J5" s="111">
        <v>2</v>
      </c>
      <c r="K5" s="111">
        <v>0</v>
      </c>
      <c r="L5" s="112">
        <f>H6+L6</f>
        <v>5</v>
      </c>
    </row>
    <row r="6" spans="3:12" x14ac:dyDescent="0.25">
      <c r="C6" s="124">
        <v>4</v>
      </c>
      <c r="D6" s="125" t="s">
        <v>167</v>
      </c>
      <c r="E6" s="111">
        <v>1</v>
      </c>
      <c r="F6" s="111">
        <v>2</v>
      </c>
      <c r="G6" s="111">
        <v>0</v>
      </c>
      <c r="H6" s="111">
        <f>F7+H7</f>
        <v>2</v>
      </c>
      <c r="I6" s="111">
        <v>1</v>
      </c>
      <c r="J6" s="111">
        <v>2</v>
      </c>
      <c r="K6" s="111">
        <v>0</v>
      </c>
      <c r="L6" s="112">
        <f>J7+L7</f>
        <v>3</v>
      </c>
    </row>
    <row r="7" spans="3:12" x14ac:dyDescent="0.25">
      <c r="C7" s="124">
        <v>2</v>
      </c>
      <c r="D7" s="125" t="s">
        <v>166</v>
      </c>
      <c r="E7" s="111">
        <v>1</v>
      </c>
      <c r="F7" s="111">
        <f>E9+F9</f>
        <v>2</v>
      </c>
      <c r="G7" s="111">
        <v>0</v>
      </c>
      <c r="H7" s="111">
        <f>G9+H9</f>
        <v>0</v>
      </c>
      <c r="I7" s="111">
        <v>1</v>
      </c>
      <c r="J7" s="111">
        <f>I9+J9</f>
        <v>2</v>
      </c>
      <c r="K7" s="111">
        <v>0</v>
      </c>
      <c r="L7" s="112">
        <f>K9+L9</f>
        <v>1</v>
      </c>
    </row>
    <row r="8" spans="3:12" x14ac:dyDescent="0.25">
      <c r="C8" s="110"/>
      <c r="D8" s="111"/>
      <c r="E8" s="111"/>
      <c r="F8" s="111"/>
      <c r="G8" s="111"/>
      <c r="H8" s="111"/>
      <c r="I8" s="111"/>
      <c r="J8" s="111"/>
      <c r="K8" s="111"/>
      <c r="L8" s="112"/>
    </row>
    <row r="9" spans="3:12" ht="15.75" thickBot="1" x14ac:dyDescent="0.3">
      <c r="C9" s="113"/>
      <c r="D9" s="114" t="s">
        <v>165</v>
      </c>
      <c r="E9" s="115">
        <v>1</v>
      </c>
      <c r="F9" s="115">
        <v>1</v>
      </c>
      <c r="G9" s="115">
        <v>0</v>
      </c>
      <c r="H9" s="115">
        <v>0</v>
      </c>
      <c r="I9" s="115">
        <v>1</v>
      </c>
      <c r="J9" s="115">
        <v>1</v>
      </c>
      <c r="K9" s="115">
        <v>0</v>
      </c>
      <c r="L9" s="116">
        <v>1</v>
      </c>
    </row>
    <row r="10" spans="3:12" x14ac:dyDescent="0.25">
      <c r="C10" s="107"/>
      <c r="D10" s="108"/>
      <c r="E10" s="108"/>
      <c r="F10" s="108"/>
      <c r="G10" s="108"/>
      <c r="H10" s="108"/>
      <c r="I10" s="108"/>
      <c r="J10" s="108"/>
      <c r="K10" s="108"/>
      <c r="L10" s="109"/>
    </row>
    <row r="11" spans="3:12" x14ac:dyDescent="0.25">
      <c r="C11" s="124" t="s">
        <v>169</v>
      </c>
      <c r="D11" s="111"/>
      <c r="E11" s="111">
        <v>1</v>
      </c>
      <c r="F11" s="111">
        <v>2</v>
      </c>
      <c r="G11" s="111">
        <v>0</v>
      </c>
      <c r="H11" s="111">
        <v>2</v>
      </c>
      <c r="I11" s="111">
        <v>1</v>
      </c>
      <c r="J11" s="111">
        <v>2</v>
      </c>
      <c r="K11" s="111">
        <v>0</v>
      </c>
      <c r="L11" s="117">
        <v>0</v>
      </c>
    </row>
    <row r="12" spans="3:12" x14ac:dyDescent="0.25">
      <c r="C12" s="124">
        <v>2</v>
      </c>
      <c r="D12" s="125" t="s">
        <v>166</v>
      </c>
      <c r="E12" s="111">
        <v>1</v>
      </c>
      <c r="F12" s="111">
        <v>2</v>
      </c>
      <c r="G12" s="111">
        <v>0</v>
      </c>
      <c r="H12" s="118">
        <v>0</v>
      </c>
      <c r="I12" s="111">
        <v>1</v>
      </c>
      <c r="J12" s="111">
        <v>2</v>
      </c>
      <c r="K12" s="111">
        <v>0</v>
      </c>
      <c r="L12" s="119">
        <v>2</v>
      </c>
    </row>
    <row r="13" spans="3:12" x14ac:dyDescent="0.25">
      <c r="C13" s="124">
        <v>4</v>
      </c>
      <c r="D13" s="125" t="s">
        <v>167</v>
      </c>
      <c r="E13" s="111">
        <v>1</v>
      </c>
      <c r="F13" s="120">
        <v>0</v>
      </c>
      <c r="G13" s="111">
        <v>0</v>
      </c>
      <c r="H13" s="120">
        <v>2</v>
      </c>
      <c r="I13" s="111">
        <v>1</v>
      </c>
      <c r="J13" s="120">
        <v>2</v>
      </c>
      <c r="K13" s="111">
        <v>0</v>
      </c>
      <c r="L13" s="121">
        <v>4</v>
      </c>
    </row>
    <row r="14" spans="3:12" x14ac:dyDescent="0.25">
      <c r="C14" s="124">
        <v>8</v>
      </c>
      <c r="D14" s="125" t="s">
        <v>168</v>
      </c>
      <c r="E14" s="111"/>
      <c r="F14" s="111"/>
      <c r="G14" s="111"/>
      <c r="H14" s="111"/>
      <c r="I14" s="111"/>
      <c r="J14" s="111"/>
      <c r="K14" s="111"/>
      <c r="L14" s="112"/>
    </row>
    <row r="15" spans="3:12" ht="15.75" thickBot="1" x14ac:dyDescent="0.3">
      <c r="C15" s="113"/>
      <c r="D15" s="114" t="s">
        <v>165</v>
      </c>
      <c r="E15" s="115">
        <v>0</v>
      </c>
      <c r="F15" s="115">
        <v>1</v>
      </c>
      <c r="G15" s="115">
        <v>2</v>
      </c>
      <c r="H15" s="115">
        <v>2</v>
      </c>
      <c r="I15" s="115">
        <v>2</v>
      </c>
      <c r="J15" s="115">
        <v>3</v>
      </c>
      <c r="K15" s="115">
        <v>4</v>
      </c>
      <c r="L15" s="116">
        <v>4</v>
      </c>
    </row>
    <row r="17" spans="2:19" x14ac:dyDescent="0.25">
      <c r="C17" t="s">
        <v>199</v>
      </c>
      <c r="D17" s="125" t="s">
        <v>198</v>
      </c>
      <c r="E17">
        <f>_xlfn.BITRSHIFT(8,1)</f>
        <v>4</v>
      </c>
      <c r="F17">
        <f>_xlfn.BITRSHIFT(8,2)</f>
        <v>2</v>
      </c>
      <c r="G17">
        <f>_xlfn.BITRSHIFT(8,3)</f>
        <v>1</v>
      </c>
      <c r="H17">
        <f>_xlfn.BITRSHIFT(8,4)</f>
        <v>0</v>
      </c>
    </row>
    <row r="19" spans="2:19" x14ac:dyDescent="0.25">
      <c r="K19" t="s">
        <v>242</v>
      </c>
      <c r="L19">
        <v>8</v>
      </c>
    </row>
    <row r="20" spans="2:19" x14ac:dyDescent="0.25">
      <c r="K20" s="147" t="s">
        <v>147</v>
      </c>
      <c r="L20" s="147">
        <v>0</v>
      </c>
      <c r="M20" s="147">
        <v>1</v>
      </c>
      <c r="N20" s="147">
        <v>2</v>
      </c>
      <c r="O20" s="147">
        <v>3</v>
      </c>
      <c r="P20" s="147">
        <v>4</v>
      </c>
      <c r="Q20" s="147">
        <v>5</v>
      </c>
      <c r="R20" s="147">
        <v>6</v>
      </c>
      <c r="S20" s="147">
        <v>7</v>
      </c>
    </row>
    <row r="21" spans="2:19" ht="15.75" thickBot="1" x14ac:dyDescent="0.3">
      <c r="B21" t="s">
        <v>171</v>
      </c>
      <c r="K21" s="114" t="s">
        <v>165</v>
      </c>
      <c r="L21" s="115">
        <v>1</v>
      </c>
      <c r="M21" s="115">
        <v>1</v>
      </c>
      <c r="N21" s="115">
        <v>0</v>
      </c>
      <c r="O21" s="115">
        <v>0</v>
      </c>
      <c r="P21" s="115">
        <v>1</v>
      </c>
      <c r="Q21" s="115">
        <v>1</v>
      </c>
      <c r="R21" s="115">
        <v>0</v>
      </c>
      <c r="S21" s="116">
        <v>1</v>
      </c>
    </row>
    <row r="22" spans="2:19" x14ac:dyDescent="0.25">
      <c r="B22" t="s">
        <v>172</v>
      </c>
      <c r="K22" s="146" t="s">
        <v>236</v>
      </c>
      <c r="L22" s="146">
        <v>1</v>
      </c>
    </row>
    <row r="23" spans="2:19" x14ac:dyDescent="0.25">
      <c r="C23" t="s">
        <v>173</v>
      </c>
      <c r="K23" t="s">
        <v>237</v>
      </c>
      <c r="L23">
        <f>2*L20</f>
        <v>0</v>
      </c>
      <c r="M23">
        <f t="shared" ref="M23:O23" si="0">2*M20</f>
        <v>2</v>
      </c>
      <c r="N23">
        <f t="shared" si="0"/>
        <v>4</v>
      </c>
      <c r="O23">
        <f t="shared" si="0"/>
        <v>6</v>
      </c>
    </row>
    <row r="24" spans="2:19" x14ac:dyDescent="0.25">
      <c r="C24" t="s">
        <v>174</v>
      </c>
      <c r="K24" t="s">
        <v>238</v>
      </c>
      <c r="L24">
        <f>2*L20+1</f>
        <v>1</v>
      </c>
      <c r="M24">
        <f t="shared" ref="M24:O24" si="1">2*M20+1</f>
        <v>3</v>
      </c>
      <c r="N24">
        <f t="shared" si="1"/>
        <v>5</v>
      </c>
      <c r="O24">
        <f t="shared" si="1"/>
        <v>7</v>
      </c>
    </row>
    <row r="25" spans="2:19" x14ac:dyDescent="0.25">
      <c r="C25" t="s">
        <v>175</v>
      </c>
      <c r="K25" s="145" t="s">
        <v>239</v>
      </c>
      <c r="L25" s="145">
        <v>1</v>
      </c>
      <c r="M25" s="145"/>
      <c r="N25" s="145">
        <v>0</v>
      </c>
      <c r="O25" s="145"/>
      <c r="P25" s="145">
        <v>1</v>
      </c>
      <c r="Q25" s="145"/>
      <c r="R25" s="145">
        <v>0</v>
      </c>
      <c r="S25" s="145"/>
    </row>
    <row r="26" spans="2:19" x14ac:dyDescent="0.25">
      <c r="C26" t="s">
        <v>176</v>
      </c>
      <c r="K26" s="145" t="s">
        <v>240</v>
      </c>
      <c r="L26" s="145"/>
      <c r="M26" s="145">
        <v>1</v>
      </c>
      <c r="N26" s="145"/>
      <c r="O26" s="145">
        <v>0</v>
      </c>
      <c r="P26" s="145"/>
      <c r="Q26" s="145">
        <v>1</v>
      </c>
      <c r="R26" s="145"/>
      <c r="S26" s="145">
        <v>1</v>
      </c>
    </row>
    <row r="27" spans="2:19" x14ac:dyDescent="0.25">
      <c r="C27" t="s">
        <v>177</v>
      </c>
      <c r="K27" s="128" t="s">
        <v>241</v>
      </c>
      <c r="L27" s="128">
        <v>0</v>
      </c>
      <c r="M27" s="128">
        <v>1</v>
      </c>
      <c r="N27" s="128">
        <v>2</v>
      </c>
      <c r="O27" s="128">
        <v>3</v>
      </c>
      <c r="P27" s="128">
        <v>4</v>
      </c>
      <c r="Q27" s="128">
        <v>5</v>
      </c>
      <c r="R27" s="128">
        <v>6</v>
      </c>
      <c r="S27" s="128">
        <v>7</v>
      </c>
    </row>
    <row r="28" spans="2:19" x14ac:dyDescent="0.25">
      <c r="C28" t="s">
        <v>178</v>
      </c>
      <c r="K28" s="11" t="s">
        <v>243</v>
      </c>
      <c r="L28" s="11">
        <f>_xlfn.BITRSHIFT($L$19,1)</f>
        <v>4</v>
      </c>
    </row>
    <row r="29" spans="2:19" x14ac:dyDescent="0.25">
      <c r="C29" t="s">
        <v>179</v>
      </c>
      <c r="K29" s="147" t="s">
        <v>244</v>
      </c>
      <c r="L29" s="147">
        <v>0</v>
      </c>
      <c r="M29" s="147">
        <v>1</v>
      </c>
      <c r="N29" s="147">
        <v>2</v>
      </c>
      <c r="O29" s="147">
        <v>3</v>
      </c>
    </row>
    <row r="30" spans="2:19" x14ac:dyDescent="0.25">
      <c r="D30" t="s">
        <v>180</v>
      </c>
      <c r="K30" t="s">
        <v>245</v>
      </c>
      <c r="L30">
        <f>$L22*(2*L$20+1)-1</f>
        <v>0</v>
      </c>
      <c r="M30">
        <f t="shared" ref="M30:O30" si="2">$L22*(2*M$20+1)-1</f>
        <v>2</v>
      </c>
      <c r="N30">
        <f t="shared" si="2"/>
        <v>4</v>
      </c>
      <c r="O30">
        <f t="shared" si="2"/>
        <v>6</v>
      </c>
    </row>
    <row r="31" spans="2:19" x14ac:dyDescent="0.25">
      <c r="D31" t="s">
        <v>181</v>
      </c>
      <c r="K31" t="s">
        <v>246</v>
      </c>
      <c r="L31">
        <f>$L22*(2*L$20+2)-1</f>
        <v>1</v>
      </c>
      <c r="M31">
        <f t="shared" ref="M31:O31" si="3">$L22*(2*M$20+2)-1</f>
        <v>3</v>
      </c>
      <c r="N31">
        <f t="shared" si="3"/>
        <v>5</v>
      </c>
      <c r="O31">
        <f t="shared" si="3"/>
        <v>7</v>
      </c>
    </row>
    <row r="32" spans="2:19" x14ac:dyDescent="0.25">
      <c r="D32" t="s">
        <v>172</v>
      </c>
      <c r="K32" t="s">
        <v>247</v>
      </c>
      <c r="L32">
        <f>L25</f>
        <v>1</v>
      </c>
      <c r="M32">
        <f>M26+L25</f>
        <v>2</v>
      </c>
      <c r="N32">
        <f>N25</f>
        <v>0</v>
      </c>
      <c r="O32">
        <f t="shared" ref="O32:S32" si="4">O26+N25</f>
        <v>0</v>
      </c>
      <c r="P32">
        <f>P25</f>
        <v>1</v>
      </c>
      <c r="Q32">
        <f t="shared" si="4"/>
        <v>2</v>
      </c>
      <c r="R32">
        <f>R25</f>
        <v>0</v>
      </c>
      <c r="S32">
        <f t="shared" si="4"/>
        <v>1</v>
      </c>
    </row>
    <row r="33" spans="4:19" x14ac:dyDescent="0.25">
      <c r="E33" t="s">
        <v>182</v>
      </c>
      <c r="H33" s="126" t="s">
        <v>200</v>
      </c>
      <c r="K33" s="146" t="s">
        <v>236</v>
      </c>
      <c r="L33" s="146">
        <f>L22*2</f>
        <v>2</v>
      </c>
    </row>
    <row r="34" spans="4:19" x14ac:dyDescent="0.25">
      <c r="E34" t="s">
        <v>183</v>
      </c>
      <c r="H34" s="126" t="s">
        <v>201</v>
      </c>
      <c r="K34" t="s">
        <v>248</v>
      </c>
      <c r="L34">
        <f>_xlfn.BITRSHIFT(L28,1)</f>
        <v>2</v>
      </c>
    </row>
    <row r="35" spans="4:19" x14ac:dyDescent="0.25">
      <c r="E35" t="s">
        <v>184</v>
      </c>
      <c r="K35" s="147" t="s">
        <v>244</v>
      </c>
      <c r="L35" s="147">
        <v>0</v>
      </c>
      <c r="M35" s="147">
        <v>1</v>
      </c>
    </row>
    <row r="36" spans="4:19" x14ac:dyDescent="0.25">
      <c r="D36" t="s">
        <v>185</v>
      </c>
      <c r="K36" t="s">
        <v>245</v>
      </c>
      <c r="L36">
        <f>$L$33*(L$20*2+1)-1</f>
        <v>1</v>
      </c>
      <c r="M36">
        <f>$L$33*(M$20*2+1)-1</f>
        <v>5</v>
      </c>
    </row>
    <row r="37" spans="4:19" x14ac:dyDescent="0.25">
      <c r="D37" t="s">
        <v>186</v>
      </c>
      <c r="K37" t="s">
        <v>246</v>
      </c>
      <c r="L37">
        <f>$L$33*(L$20*2+2)-1</f>
        <v>3</v>
      </c>
      <c r="M37">
        <f>$L$33*(M$20*2+2)-1</f>
        <v>7</v>
      </c>
    </row>
    <row r="38" spans="4:19" x14ac:dyDescent="0.25">
      <c r="D38" t="s">
        <v>187</v>
      </c>
      <c r="K38" t="s">
        <v>247</v>
      </c>
      <c r="L38">
        <f>L32</f>
        <v>1</v>
      </c>
      <c r="M38">
        <f t="shared" ref="M38:R38" si="5">M32</f>
        <v>2</v>
      </c>
      <c r="N38">
        <f t="shared" si="5"/>
        <v>0</v>
      </c>
      <c r="O38">
        <f>O32+M32</f>
        <v>2</v>
      </c>
      <c r="P38">
        <f t="shared" si="5"/>
        <v>1</v>
      </c>
      <c r="Q38">
        <f t="shared" si="5"/>
        <v>2</v>
      </c>
      <c r="R38">
        <f t="shared" si="5"/>
        <v>0</v>
      </c>
      <c r="S38">
        <f>S32+Q32</f>
        <v>3</v>
      </c>
    </row>
    <row r="39" spans="4:19" x14ac:dyDescent="0.25">
      <c r="D39" t="s">
        <v>188</v>
      </c>
      <c r="K39" t="s">
        <v>236</v>
      </c>
      <c r="L39">
        <f>L33*2</f>
        <v>4</v>
      </c>
    </row>
    <row r="40" spans="4:19" x14ac:dyDescent="0.25">
      <c r="D40" t="s">
        <v>172</v>
      </c>
      <c r="K40" t="s">
        <v>248</v>
      </c>
      <c r="L40">
        <f>_xlfn.BITRSHIFT(L34,1)</f>
        <v>1</v>
      </c>
    </row>
    <row r="41" spans="4:19" x14ac:dyDescent="0.25">
      <c r="E41" t="s">
        <v>189</v>
      </c>
      <c r="K41" s="147" t="s">
        <v>244</v>
      </c>
      <c r="L41" s="147">
        <v>0</v>
      </c>
    </row>
    <row r="42" spans="4:19" x14ac:dyDescent="0.25">
      <c r="E42" t="s">
        <v>180</v>
      </c>
      <c r="K42" t="s">
        <v>245</v>
      </c>
      <c r="L42">
        <f>$L$39*(2*L20+1)-1</f>
        <v>3</v>
      </c>
    </row>
    <row r="43" spans="4:19" x14ac:dyDescent="0.25">
      <c r="E43" t="s">
        <v>190</v>
      </c>
      <c r="K43" t="s">
        <v>246</v>
      </c>
      <c r="L43">
        <f>$L$39*(2*L20+2)-1</f>
        <v>7</v>
      </c>
    </row>
    <row r="44" spans="4:19" x14ac:dyDescent="0.25">
      <c r="E44" t="s">
        <v>172</v>
      </c>
      <c r="K44" t="s">
        <v>247</v>
      </c>
      <c r="L44">
        <f>L38</f>
        <v>1</v>
      </c>
      <c r="M44">
        <f t="shared" ref="M44:R44" si="6">M38</f>
        <v>2</v>
      </c>
      <c r="N44">
        <f t="shared" si="6"/>
        <v>0</v>
      </c>
      <c r="O44">
        <f t="shared" si="6"/>
        <v>2</v>
      </c>
      <c r="P44">
        <f t="shared" si="6"/>
        <v>1</v>
      </c>
      <c r="Q44">
        <f t="shared" si="6"/>
        <v>2</v>
      </c>
      <c r="R44">
        <f t="shared" si="6"/>
        <v>0</v>
      </c>
      <c r="S44">
        <f>S38+O38</f>
        <v>5</v>
      </c>
    </row>
    <row r="45" spans="4:19" x14ac:dyDescent="0.25">
      <c r="F45" t="s">
        <v>182</v>
      </c>
      <c r="K45" t="s">
        <v>236</v>
      </c>
      <c r="L45">
        <f>2*L39</f>
        <v>8</v>
      </c>
    </row>
    <row r="46" spans="4:19" x14ac:dyDescent="0.25">
      <c r="F46" t="s">
        <v>183</v>
      </c>
      <c r="K46" t="s">
        <v>249</v>
      </c>
      <c r="L46">
        <f>L44</f>
        <v>1</v>
      </c>
      <c r="M46">
        <f t="shared" ref="M46:R46" si="7">M44</f>
        <v>2</v>
      </c>
      <c r="N46">
        <f t="shared" si="7"/>
        <v>0</v>
      </c>
      <c r="O46">
        <f t="shared" si="7"/>
        <v>2</v>
      </c>
      <c r="P46">
        <f t="shared" si="7"/>
        <v>1</v>
      </c>
      <c r="Q46">
        <f t="shared" si="7"/>
        <v>2</v>
      </c>
      <c r="R46">
        <f t="shared" si="7"/>
        <v>0</v>
      </c>
      <c r="S46">
        <v>0</v>
      </c>
    </row>
    <row r="47" spans="4:19" x14ac:dyDescent="0.25">
      <c r="F47" t="s">
        <v>191</v>
      </c>
      <c r="K47" t="s">
        <v>167</v>
      </c>
      <c r="L47">
        <v>1</v>
      </c>
    </row>
    <row r="48" spans="4:19" x14ac:dyDescent="0.25">
      <c r="F48" t="s">
        <v>192</v>
      </c>
      <c r="K48" t="s">
        <v>250</v>
      </c>
      <c r="L48">
        <f>_xlfn.BITRSHIFT(L45,1)</f>
        <v>4</v>
      </c>
    </row>
    <row r="49" spans="3:19" x14ac:dyDescent="0.25">
      <c r="F49" t="s">
        <v>193</v>
      </c>
      <c r="K49" s="147" t="s">
        <v>244</v>
      </c>
      <c r="L49" s="147">
        <v>0</v>
      </c>
    </row>
    <row r="50" spans="3:19" x14ac:dyDescent="0.25">
      <c r="E50" t="s">
        <v>185</v>
      </c>
      <c r="K50" t="s">
        <v>245</v>
      </c>
      <c r="L50">
        <f>$L$48*(2*L$49+1)-1</f>
        <v>3</v>
      </c>
    </row>
    <row r="51" spans="3:19" x14ac:dyDescent="0.25">
      <c r="D51" t="s">
        <v>185</v>
      </c>
      <c r="K51" t="s">
        <v>246</v>
      </c>
      <c r="L51">
        <f>$L$48*(2*L$49+2)-1</f>
        <v>7</v>
      </c>
    </row>
    <row r="52" spans="3:19" x14ac:dyDescent="0.25">
      <c r="D52" t="s">
        <v>194</v>
      </c>
      <c r="K52" t="s">
        <v>251</v>
      </c>
      <c r="L52">
        <f>L46</f>
        <v>1</v>
      </c>
      <c r="M52">
        <f t="shared" ref="M52:N52" si="8">M46</f>
        <v>2</v>
      </c>
      <c r="N52">
        <f t="shared" si="8"/>
        <v>0</v>
      </c>
      <c r="O52">
        <f>S46</f>
        <v>0</v>
      </c>
      <c r="P52">
        <f>P46</f>
        <v>1</v>
      </c>
      <c r="Q52">
        <f t="shared" ref="Q52:R52" si="9">Q46</f>
        <v>2</v>
      </c>
      <c r="R52">
        <f t="shared" si="9"/>
        <v>0</v>
      </c>
      <c r="S52">
        <f>S46+O46</f>
        <v>2</v>
      </c>
    </row>
    <row r="53" spans="3:19" x14ac:dyDescent="0.25">
      <c r="D53" t="s">
        <v>195</v>
      </c>
      <c r="K53" t="s">
        <v>252</v>
      </c>
      <c r="L53">
        <f>L47*2</f>
        <v>2</v>
      </c>
    </row>
    <row r="54" spans="3:19" x14ac:dyDescent="0.25">
      <c r="D54" t="s">
        <v>196</v>
      </c>
      <c r="K54" t="s">
        <v>250</v>
      </c>
      <c r="L54">
        <f>_xlfn.BITRSHIFT(L48,1)</f>
        <v>2</v>
      </c>
    </row>
    <row r="55" spans="3:19" x14ac:dyDescent="0.25">
      <c r="C55" t="s">
        <v>197</v>
      </c>
      <c r="K55" s="147" t="s">
        <v>244</v>
      </c>
      <c r="L55" s="147">
        <v>0</v>
      </c>
      <c r="M55" s="147">
        <v>1</v>
      </c>
    </row>
    <row r="56" spans="3:19" x14ac:dyDescent="0.25">
      <c r="K56" t="s">
        <v>245</v>
      </c>
      <c r="L56">
        <f>$L$54*(2*L$55+1)-1</f>
        <v>1</v>
      </c>
      <c r="M56">
        <f>$L$54*(2*M$55+1)-1</f>
        <v>5</v>
      </c>
    </row>
    <row r="57" spans="3:19" x14ac:dyDescent="0.25">
      <c r="K57" t="s">
        <v>246</v>
      </c>
      <c r="L57">
        <f>$L$54*(2*L$55+2)-1</f>
        <v>3</v>
      </c>
      <c r="M57">
        <f>$L$54*(2*M$55+2)-1</f>
        <v>7</v>
      </c>
    </row>
    <row r="58" spans="3:19" x14ac:dyDescent="0.25">
      <c r="K58" t="s">
        <v>251</v>
      </c>
      <c r="L58">
        <f>L52</f>
        <v>1</v>
      </c>
      <c r="M58">
        <f>O52</f>
        <v>0</v>
      </c>
      <c r="N58">
        <f>N52</f>
        <v>0</v>
      </c>
      <c r="O58">
        <f>O52+M52</f>
        <v>2</v>
      </c>
      <c r="P58">
        <f>P52</f>
        <v>1</v>
      </c>
      <c r="Q58">
        <f>S52</f>
        <v>2</v>
      </c>
      <c r="R58">
        <f>R52</f>
        <v>0</v>
      </c>
      <c r="S58">
        <f>S52+Q52</f>
        <v>4</v>
      </c>
    </row>
    <row r="59" spans="3:19" x14ac:dyDescent="0.25">
      <c r="K59" t="s">
        <v>252</v>
      </c>
      <c r="L59">
        <f>L53*2</f>
        <v>4</v>
      </c>
    </row>
    <row r="60" spans="3:19" x14ac:dyDescent="0.25">
      <c r="K60" t="s">
        <v>250</v>
      </c>
      <c r="L60">
        <f>_xlfn.BITRSHIFT(L54,1)</f>
        <v>1</v>
      </c>
    </row>
    <row r="61" spans="3:19" x14ac:dyDescent="0.25">
      <c r="K61" s="147" t="s">
        <v>244</v>
      </c>
      <c r="L61" s="147">
        <v>0</v>
      </c>
      <c r="M61" s="147">
        <v>1</v>
      </c>
      <c r="N61" s="147">
        <v>2</v>
      </c>
      <c r="O61" s="147">
        <v>3</v>
      </c>
    </row>
    <row r="62" spans="3:19" x14ac:dyDescent="0.25">
      <c r="K62" t="s">
        <v>245</v>
      </c>
      <c r="L62">
        <f>$L$60*(2*L$61+1)-1</f>
        <v>0</v>
      </c>
      <c r="M62">
        <f t="shared" ref="M62:O62" si="10">$L$60*(2*M$61+1)-1</f>
        <v>2</v>
      </c>
      <c r="N62">
        <f t="shared" si="10"/>
        <v>4</v>
      </c>
      <c r="O62">
        <f t="shared" si="10"/>
        <v>6</v>
      </c>
    </row>
    <row r="63" spans="3:19" x14ac:dyDescent="0.25">
      <c r="K63" t="s">
        <v>246</v>
      </c>
      <c r="L63">
        <f>$L$60*(2*L$61+2)-1</f>
        <v>1</v>
      </c>
      <c r="M63">
        <f t="shared" ref="M63:O63" si="11">$L$60*(2*M$61+2)-1</f>
        <v>3</v>
      </c>
      <c r="N63">
        <f t="shared" si="11"/>
        <v>5</v>
      </c>
      <c r="O63">
        <f t="shared" si="11"/>
        <v>7</v>
      </c>
    </row>
    <row r="64" spans="3:19" x14ac:dyDescent="0.25">
      <c r="K64" t="s">
        <v>251</v>
      </c>
      <c r="L64">
        <f>M58</f>
        <v>0</v>
      </c>
      <c r="M64">
        <f>M58+L58</f>
        <v>1</v>
      </c>
      <c r="N64">
        <f>O58</f>
        <v>2</v>
      </c>
      <c r="O64">
        <f>O58+N58</f>
        <v>2</v>
      </c>
      <c r="P64">
        <f>Q58</f>
        <v>2</v>
      </c>
      <c r="Q64">
        <f>Q58+P58</f>
        <v>3</v>
      </c>
      <c r="R64">
        <f>S58</f>
        <v>4</v>
      </c>
      <c r="S64">
        <f>S58+R58</f>
        <v>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
  <sheetViews>
    <sheetView workbookViewId="0">
      <selection activeCell="A4" sqref="A4"/>
    </sheetView>
  </sheetViews>
  <sheetFormatPr defaultRowHeight="15" x14ac:dyDescent="0.25"/>
  <cols>
    <col min="2" max="6" width="2" bestFit="1" customWidth="1"/>
    <col min="7" max="16" width="3" bestFit="1" customWidth="1"/>
    <col min="17" max="25" width="4" bestFit="1" customWidth="1"/>
    <col min="26" max="33" width="3" bestFit="1" customWidth="1"/>
  </cols>
  <sheetData>
    <row r="1" spans="1:35" x14ac:dyDescent="0.25">
      <c r="B1" t="s">
        <v>203</v>
      </c>
      <c r="AI1" t="s">
        <v>210</v>
      </c>
    </row>
    <row r="2" spans="1:35" x14ac:dyDescent="0.25">
      <c r="B2" s="134">
        <v>0</v>
      </c>
      <c r="C2" s="134">
        <v>1</v>
      </c>
      <c r="D2" s="134">
        <v>2</v>
      </c>
      <c r="E2" s="134">
        <v>3</v>
      </c>
      <c r="F2" s="134">
        <v>4</v>
      </c>
      <c r="G2" s="134">
        <v>5</v>
      </c>
      <c r="H2" s="134">
        <v>6</v>
      </c>
      <c r="I2" s="134">
        <v>7</v>
      </c>
      <c r="J2" s="134">
        <v>8</v>
      </c>
      <c r="K2" s="134">
        <v>9</v>
      </c>
      <c r="L2" s="134">
        <v>10</v>
      </c>
      <c r="M2" s="134">
        <v>11</v>
      </c>
      <c r="N2" s="134">
        <v>12</v>
      </c>
      <c r="O2" s="134">
        <v>13</v>
      </c>
      <c r="P2" s="134">
        <v>14</v>
      </c>
      <c r="Q2" s="134">
        <v>15</v>
      </c>
      <c r="R2" s="134">
        <v>16</v>
      </c>
      <c r="S2" s="134">
        <v>17</v>
      </c>
      <c r="T2" s="134">
        <v>18</v>
      </c>
      <c r="U2" s="134">
        <v>19</v>
      </c>
      <c r="V2" s="134">
        <v>20</v>
      </c>
      <c r="W2" s="134">
        <v>21</v>
      </c>
      <c r="X2" s="134">
        <v>22</v>
      </c>
      <c r="Y2" s="134">
        <v>23</v>
      </c>
      <c r="Z2" s="134">
        <v>24</v>
      </c>
      <c r="AA2" s="134">
        <v>25</v>
      </c>
      <c r="AB2" s="134">
        <v>26</v>
      </c>
      <c r="AC2" s="134">
        <v>27</v>
      </c>
      <c r="AD2" s="134">
        <v>28</v>
      </c>
      <c r="AE2" s="134">
        <v>29</v>
      </c>
      <c r="AF2" s="134">
        <v>30</v>
      </c>
      <c r="AG2" s="134">
        <v>31</v>
      </c>
      <c r="AI2" t="s">
        <v>204</v>
      </c>
    </row>
    <row r="3" spans="1:35" x14ac:dyDescent="0.25">
      <c r="A3" s="135" t="s">
        <v>202</v>
      </c>
      <c r="B3" s="131">
        <v>1</v>
      </c>
      <c r="C3" s="131">
        <v>1</v>
      </c>
      <c r="D3" s="131">
        <v>0</v>
      </c>
      <c r="E3" s="131">
        <v>0</v>
      </c>
      <c r="F3" s="131">
        <v>1</v>
      </c>
      <c r="G3" s="131">
        <v>1</v>
      </c>
      <c r="H3" s="131">
        <v>1</v>
      </c>
      <c r="I3" s="131">
        <v>0</v>
      </c>
      <c r="J3" s="132">
        <v>1</v>
      </c>
      <c r="K3" s="132">
        <v>0</v>
      </c>
      <c r="L3" s="132">
        <v>0</v>
      </c>
      <c r="M3" s="132">
        <v>1</v>
      </c>
      <c r="N3" s="132">
        <v>0</v>
      </c>
      <c r="O3" s="132">
        <v>1</v>
      </c>
      <c r="P3" s="132">
        <v>0</v>
      </c>
      <c r="Q3" s="132">
        <v>1</v>
      </c>
      <c r="R3" s="133">
        <v>1</v>
      </c>
      <c r="S3" s="133">
        <v>0</v>
      </c>
      <c r="T3" s="133">
        <v>1</v>
      </c>
      <c r="U3" s="133">
        <v>1</v>
      </c>
      <c r="V3" s="133">
        <v>1</v>
      </c>
      <c r="W3" s="133">
        <v>1</v>
      </c>
      <c r="X3" s="133">
        <v>1</v>
      </c>
      <c r="Y3" s="133">
        <v>1</v>
      </c>
      <c r="Z3" s="140">
        <v>1</v>
      </c>
      <c r="AA3" s="140">
        <v>0</v>
      </c>
      <c r="AB3" s="140">
        <v>0</v>
      </c>
      <c r="AC3" s="140">
        <v>1</v>
      </c>
      <c r="AD3" s="140">
        <v>0</v>
      </c>
      <c r="AE3" s="140">
        <v>1</v>
      </c>
      <c r="AF3" s="140">
        <v>0</v>
      </c>
      <c r="AG3" s="140">
        <v>1</v>
      </c>
      <c r="AI3" t="s">
        <v>205</v>
      </c>
    </row>
    <row r="4" spans="1:35" x14ac:dyDescent="0.25">
      <c r="A4" s="136" t="s">
        <v>209</v>
      </c>
      <c r="B4" s="128">
        <v>0</v>
      </c>
      <c r="C4" s="128">
        <f>B4+B3</f>
        <v>1</v>
      </c>
      <c r="D4" s="128">
        <f>C4+C3</f>
        <v>2</v>
      </c>
      <c r="E4" s="128">
        <f t="shared" ref="E4:I4" si="0">D4+D3</f>
        <v>2</v>
      </c>
      <c r="F4" s="128">
        <f t="shared" si="0"/>
        <v>2</v>
      </c>
      <c r="G4" s="128">
        <f t="shared" si="0"/>
        <v>3</v>
      </c>
      <c r="H4" s="128">
        <f t="shared" si="0"/>
        <v>4</v>
      </c>
      <c r="I4" s="129">
        <f t="shared" si="0"/>
        <v>5</v>
      </c>
      <c r="J4" s="22">
        <f>0</f>
        <v>0</v>
      </c>
      <c r="K4" s="22">
        <f>J4+J3</f>
        <v>1</v>
      </c>
      <c r="L4" s="22">
        <f t="shared" ref="L4:Q4" si="1">K4+K3</f>
        <v>1</v>
      </c>
      <c r="M4" s="22">
        <f t="shared" si="1"/>
        <v>1</v>
      </c>
      <c r="N4" s="22">
        <f t="shared" si="1"/>
        <v>2</v>
      </c>
      <c r="O4" s="22">
        <f t="shared" si="1"/>
        <v>2</v>
      </c>
      <c r="P4" s="22">
        <f t="shared" si="1"/>
        <v>3</v>
      </c>
      <c r="Q4" s="130">
        <f t="shared" si="1"/>
        <v>3</v>
      </c>
      <c r="R4" s="127">
        <v>0</v>
      </c>
      <c r="S4" s="127">
        <f>R4+R3</f>
        <v>1</v>
      </c>
      <c r="T4" s="127">
        <f t="shared" ref="T4:Y4" si="2">S4+S3</f>
        <v>1</v>
      </c>
      <c r="U4" s="127">
        <f t="shared" si="2"/>
        <v>2</v>
      </c>
      <c r="V4" s="127">
        <f t="shared" si="2"/>
        <v>3</v>
      </c>
      <c r="W4" s="127">
        <f t="shared" si="2"/>
        <v>4</v>
      </c>
      <c r="X4" s="127">
        <f t="shared" si="2"/>
        <v>5</v>
      </c>
      <c r="Y4" s="138">
        <f t="shared" si="2"/>
        <v>6</v>
      </c>
      <c r="Z4" s="104">
        <v>0</v>
      </c>
      <c r="AA4" s="141">
        <f>Z4+Z3</f>
        <v>1</v>
      </c>
      <c r="AB4" s="141">
        <f t="shared" ref="AB4:AG4" si="3">AA4+AA3</f>
        <v>1</v>
      </c>
      <c r="AC4" s="141">
        <f t="shared" si="3"/>
        <v>1</v>
      </c>
      <c r="AD4" s="141">
        <f t="shared" si="3"/>
        <v>2</v>
      </c>
      <c r="AE4" s="141">
        <f t="shared" si="3"/>
        <v>2</v>
      </c>
      <c r="AF4" s="141">
        <f t="shared" si="3"/>
        <v>3</v>
      </c>
      <c r="AG4" s="142">
        <f t="shared" si="3"/>
        <v>3</v>
      </c>
      <c r="AI4" t="s">
        <v>207</v>
      </c>
    </row>
    <row r="5" spans="1:35" x14ac:dyDescent="0.25">
      <c r="A5" s="136" t="s">
        <v>211</v>
      </c>
      <c r="I5" s="129">
        <f>SUM(B3:I3)</f>
        <v>5</v>
      </c>
      <c r="Q5" s="130">
        <f>SUM(J3:Q3)</f>
        <v>4</v>
      </c>
      <c r="Y5" s="139">
        <f>SUM(R3:Y3)</f>
        <v>7</v>
      </c>
      <c r="AG5" s="143">
        <f>SUM(Z3:AG3)</f>
        <v>4</v>
      </c>
      <c r="AI5" t="s">
        <v>206</v>
      </c>
    </row>
    <row r="6" spans="1:35" x14ac:dyDescent="0.25">
      <c r="A6" s="137" t="s">
        <v>212</v>
      </c>
      <c r="I6" s="129">
        <v>0</v>
      </c>
      <c r="Q6" s="130">
        <f>I6+I5</f>
        <v>5</v>
      </c>
      <c r="Y6" s="139">
        <f>Q6+Q5</f>
        <v>9</v>
      </c>
      <c r="AG6" s="143">
        <f>Y6+Y5</f>
        <v>16</v>
      </c>
      <c r="AI6" t="s">
        <v>208</v>
      </c>
    </row>
    <row r="7" spans="1:35" x14ac:dyDescent="0.25">
      <c r="A7" s="137" t="s">
        <v>214</v>
      </c>
      <c r="B7">
        <v>0</v>
      </c>
      <c r="C7">
        <f>B7+B3</f>
        <v>1</v>
      </c>
      <c r="D7">
        <f t="shared" ref="D7:AG7" si="4">C7+C3</f>
        <v>2</v>
      </c>
      <c r="E7">
        <f t="shared" si="4"/>
        <v>2</v>
      </c>
      <c r="F7">
        <f t="shared" si="4"/>
        <v>2</v>
      </c>
      <c r="G7">
        <f t="shared" si="4"/>
        <v>3</v>
      </c>
      <c r="H7">
        <f t="shared" si="4"/>
        <v>4</v>
      </c>
      <c r="I7">
        <f t="shared" si="4"/>
        <v>5</v>
      </c>
      <c r="J7">
        <f t="shared" si="4"/>
        <v>5</v>
      </c>
      <c r="K7">
        <f t="shared" si="4"/>
        <v>6</v>
      </c>
      <c r="L7">
        <f t="shared" si="4"/>
        <v>6</v>
      </c>
      <c r="M7">
        <f t="shared" si="4"/>
        <v>6</v>
      </c>
      <c r="N7">
        <f t="shared" si="4"/>
        <v>7</v>
      </c>
      <c r="O7">
        <f t="shared" si="4"/>
        <v>7</v>
      </c>
      <c r="P7">
        <f t="shared" si="4"/>
        <v>8</v>
      </c>
      <c r="Q7">
        <f t="shared" si="4"/>
        <v>8</v>
      </c>
      <c r="R7">
        <f t="shared" si="4"/>
        <v>9</v>
      </c>
      <c r="S7">
        <f t="shared" si="4"/>
        <v>10</v>
      </c>
      <c r="T7">
        <f t="shared" si="4"/>
        <v>10</v>
      </c>
      <c r="U7">
        <f t="shared" si="4"/>
        <v>11</v>
      </c>
      <c r="V7">
        <f t="shared" si="4"/>
        <v>12</v>
      </c>
      <c r="W7">
        <f t="shared" si="4"/>
        <v>13</v>
      </c>
      <c r="X7">
        <f t="shared" si="4"/>
        <v>14</v>
      </c>
      <c r="Y7">
        <f t="shared" si="4"/>
        <v>15</v>
      </c>
      <c r="Z7">
        <f t="shared" si="4"/>
        <v>16</v>
      </c>
      <c r="AA7">
        <f t="shared" si="4"/>
        <v>17</v>
      </c>
      <c r="AB7">
        <f t="shared" si="4"/>
        <v>17</v>
      </c>
      <c r="AC7">
        <f t="shared" si="4"/>
        <v>17</v>
      </c>
      <c r="AD7">
        <f t="shared" si="4"/>
        <v>18</v>
      </c>
      <c r="AE7">
        <f t="shared" si="4"/>
        <v>18</v>
      </c>
      <c r="AF7">
        <f t="shared" si="4"/>
        <v>19</v>
      </c>
      <c r="AG7">
        <f t="shared" si="4"/>
        <v>19</v>
      </c>
    </row>
    <row r="8" spans="1:35" x14ac:dyDescent="0.25">
      <c r="A8" s="137" t="s">
        <v>213</v>
      </c>
    </row>
    <row r="9" spans="1:35" x14ac:dyDescent="0.25">
      <c r="A9" s="135" t="s">
        <v>202</v>
      </c>
      <c r="B9" s="131">
        <f>B4</f>
        <v>0</v>
      </c>
      <c r="C9" s="131">
        <f t="shared" ref="C9:H9" si="5">C4</f>
        <v>1</v>
      </c>
      <c r="D9" s="131">
        <f t="shared" si="5"/>
        <v>2</v>
      </c>
      <c r="E9" s="131">
        <f t="shared" si="5"/>
        <v>2</v>
      </c>
      <c r="F9" s="131">
        <f t="shared" si="5"/>
        <v>2</v>
      </c>
      <c r="G9" s="131">
        <f t="shared" si="5"/>
        <v>3</v>
      </c>
      <c r="H9" s="131">
        <f t="shared" si="5"/>
        <v>4</v>
      </c>
      <c r="I9" s="131">
        <f>I4</f>
        <v>5</v>
      </c>
      <c r="J9" s="132">
        <f>J4+$Q$6</f>
        <v>5</v>
      </c>
      <c r="K9" s="132">
        <f t="shared" ref="K9:Q9" si="6">K4+$Q$6</f>
        <v>6</v>
      </c>
      <c r="L9" s="132">
        <f t="shared" si="6"/>
        <v>6</v>
      </c>
      <c r="M9" s="132">
        <f t="shared" si="6"/>
        <v>6</v>
      </c>
      <c r="N9" s="132">
        <f t="shared" si="6"/>
        <v>7</v>
      </c>
      <c r="O9" s="132">
        <f t="shared" si="6"/>
        <v>7</v>
      </c>
      <c r="P9" s="132">
        <f t="shared" si="6"/>
        <v>8</v>
      </c>
      <c r="Q9" s="132">
        <f t="shared" si="6"/>
        <v>8</v>
      </c>
      <c r="R9" s="133">
        <f>R4+$Y$6</f>
        <v>9</v>
      </c>
      <c r="S9" s="133">
        <f t="shared" ref="S9:Y9" si="7">S4+$Y$6</f>
        <v>10</v>
      </c>
      <c r="T9" s="133">
        <f t="shared" si="7"/>
        <v>10</v>
      </c>
      <c r="U9" s="133">
        <f t="shared" si="7"/>
        <v>11</v>
      </c>
      <c r="V9" s="133">
        <f t="shared" si="7"/>
        <v>12</v>
      </c>
      <c r="W9" s="133">
        <f t="shared" si="7"/>
        <v>13</v>
      </c>
      <c r="X9" s="133">
        <f t="shared" si="7"/>
        <v>14</v>
      </c>
      <c r="Y9" s="133">
        <f t="shared" si="7"/>
        <v>15</v>
      </c>
      <c r="Z9" s="140">
        <f>Z4+$AG$6</f>
        <v>16</v>
      </c>
      <c r="AA9" s="140">
        <f t="shared" ref="AA9:AG9" si="8">AA4+$AG$6</f>
        <v>17</v>
      </c>
      <c r="AB9" s="140">
        <f t="shared" si="8"/>
        <v>17</v>
      </c>
      <c r="AC9" s="140">
        <f t="shared" si="8"/>
        <v>17</v>
      </c>
      <c r="AD9" s="140">
        <f t="shared" si="8"/>
        <v>18</v>
      </c>
      <c r="AE9" s="140">
        <f t="shared" si="8"/>
        <v>18</v>
      </c>
      <c r="AF9" s="140">
        <f t="shared" si="8"/>
        <v>19</v>
      </c>
      <c r="AG9" s="140">
        <f t="shared" si="8"/>
        <v>19</v>
      </c>
    </row>
  </sheetData>
  <conditionalFormatting sqref="B7:AG7 B9:AG9">
    <cfRule type="expression" dxfId="4" priority="1">
      <formula>B$7&lt;&gt;B$9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D8" zoomScaleNormal="100" workbookViewId="0">
      <selection activeCell="M24" sqref="M24"/>
    </sheetView>
  </sheetViews>
  <sheetFormatPr defaultRowHeight="15" x14ac:dyDescent="0.25"/>
  <cols>
    <col min="1" max="1" width="9" bestFit="1" customWidth="1"/>
  </cols>
  <sheetData>
    <row r="1" spans="1:13" x14ac:dyDescent="0.25">
      <c r="B1" s="144" t="s">
        <v>215</v>
      </c>
    </row>
    <row r="2" spans="1:13" x14ac:dyDescent="0.25">
      <c r="C2" t="s">
        <v>219</v>
      </c>
    </row>
    <row r="3" spans="1:13" x14ac:dyDescent="0.25">
      <c r="D3" t="s">
        <v>216</v>
      </c>
    </row>
    <row r="4" spans="1:13" x14ac:dyDescent="0.25">
      <c r="D4" t="s">
        <v>217</v>
      </c>
    </row>
    <row r="5" spans="1:13" x14ac:dyDescent="0.25">
      <c r="D5" t="s">
        <v>218</v>
      </c>
    </row>
    <row r="6" spans="1:13" x14ac:dyDescent="0.25">
      <c r="C6" t="s">
        <v>220</v>
      </c>
    </row>
    <row r="7" spans="1:13" x14ac:dyDescent="0.25">
      <c r="D7" t="s">
        <v>221</v>
      </c>
    </row>
    <row r="8" spans="1:13" x14ac:dyDescent="0.25">
      <c r="D8" t="s">
        <v>222</v>
      </c>
    </row>
    <row r="9" spans="1:13" x14ac:dyDescent="0.25">
      <c r="A9">
        <v>1</v>
      </c>
      <c r="C9" t="s">
        <v>223</v>
      </c>
    </row>
    <row r="10" spans="1:13" x14ac:dyDescent="0.25">
      <c r="A10">
        <f>_xlfn.BITLSHIFT(A9,20)</f>
        <v>1048576</v>
      </c>
      <c r="C10" t="s">
        <v>224</v>
      </c>
    </row>
    <row r="11" spans="1:13" x14ac:dyDescent="0.25">
      <c r="A11">
        <v>32768</v>
      </c>
      <c r="C11" t="s">
        <v>225</v>
      </c>
    </row>
    <row r="12" spans="1:13" x14ac:dyDescent="0.25">
      <c r="A12">
        <v>512</v>
      </c>
      <c r="C12" t="s">
        <v>226</v>
      </c>
    </row>
    <row r="13" spans="1:13" x14ac:dyDescent="0.25">
      <c r="A13">
        <f>A12*A11</f>
        <v>16777216</v>
      </c>
      <c r="C13" t="s">
        <v>228</v>
      </c>
    </row>
    <row r="14" spans="1:13" x14ac:dyDescent="0.25">
      <c r="C14" t="s">
        <v>227</v>
      </c>
    </row>
    <row r="16" spans="1:13" x14ac:dyDescent="0.25">
      <c r="A16">
        <f t="shared" ref="A16:C16" si="0">B16-32</f>
        <v>0</v>
      </c>
      <c r="B16">
        <f t="shared" si="0"/>
        <v>32</v>
      </c>
      <c r="C16">
        <f t="shared" si="0"/>
        <v>64</v>
      </c>
      <c r="D16">
        <f>E16-32</f>
        <v>96</v>
      </c>
      <c r="E16">
        <v>128</v>
      </c>
      <c r="F16">
        <f>E16+32</f>
        <v>160</v>
      </c>
      <c r="G16">
        <f t="shared" ref="G16:M16" si="1">F16+32</f>
        <v>192</v>
      </c>
      <c r="H16">
        <f t="shared" si="1"/>
        <v>224</v>
      </c>
      <c r="I16">
        <f t="shared" si="1"/>
        <v>256</v>
      </c>
      <c r="J16">
        <f t="shared" si="1"/>
        <v>288</v>
      </c>
      <c r="K16">
        <f>J16+32</f>
        <v>320</v>
      </c>
      <c r="L16">
        <f t="shared" si="1"/>
        <v>352</v>
      </c>
      <c r="M16">
        <f t="shared" si="1"/>
        <v>384</v>
      </c>
    </row>
    <row r="17" spans="1:13" x14ac:dyDescent="0.25">
      <c r="A17">
        <f>MOD(A16,128)</f>
        <v>0</v>
      </c>
      <c r="B17">
        <f t="shared" ref="B17:E17" si="2">MOD(B16,128)</f>
        <v>32</v>
      </c>
      <c r="C17">
        <f t="shared" si="2"/>
        <v>64</v>
      </c>
      <c r="D17">
        <f t="shared" si="2"/>
        <v>96</v>
      </c>
      <c r="E17">
        <f t="shared" si="2"/>
        <v>0</v>
      </c>
      <c r="F17">
        <f t="shared" ref="F17" si="3">MOD(F16,128)</f>
        <v>32</v>
      </c>
      <c r="G17">
        <f t="shared" ref="G17" si="4">MOD(G16,128)</f>
        <v>64</v>
      </c>
      <c r="H17">
        <f t="shared" ref="H17:I17" si="5">MOD(H16,128)</f>
        <v>96</v>
      </c>
      <c r="I17">
        <f t="shared" si="5"/>
        <v>0</v>
      </c>
      <c r="J17">
        <f>MOD(J16,128)</f>
        <v>32</v>
      </c>
      <c r="K17">
        <f t="shared" ref="K17" si="6">MOD(K16,128)</f>
        <v>64</v>
      </c>
      <c r="L17">
        <f t="shared" ref="L17:M17" si="7">MOD(L16,128)</f>
        <v>96</v>
      </c>
      <c r="M17">
        <f t="shared" si="7"/>
        <v>0</v>
      </c>
    </row>
    <row r="19" spans="1:13" x14ac:dyDescent="0.25">
      <c r="B19" s="144" t="s">
        <v>230</v>
      </c>
    </row>
    <row r="20" spans="1:13" x14ac:dyDescent="0.25">
      <c r="C20" t="s">
        <v>229</v>
      </c>
    </row>
    <row r="21" spans="1:13" x14ac:dyDescent="0.25">
      <c r="C21" t="s">
        <v>234</v>
      </c>
    </row>
    <row r="22" spans="1:13" x14ac:dyDescent="0.25">
      <c r="B22" s="144" t="s">
        <v>231</v>
      </c>
    </row>
    <row r="23" spans="1:13" x14ac:dyDescent="0.25">
      <c r="C23" t="s">
        <v>232</v>
      </c>
    </row>
    <row r="24" spans="1:13" x14ac:dyDescent="0.25">
      <c r="C24" t="s">
        <v>233</v>
      </c>
    </row>
    <row r="25" spans="1:13" x14ac:dyDescent="0.25">
      <c r="C25" t="s">
        <v>235</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52"/>
  <sheetViews>
    <sheetView tabSelected="1" workbookViewId="0">
      <selection activeCell="AK6" sqref="AK6"/>
    </sheetView>
  </sheetViews>
  <sheetFormatPr defaultRowHeight="15" x14ac:dyDescent="0.25"/>
  <cols>
    <col min="1" max="1" width="11.5703125" bestFit="1" customWidth="1"/>
    <col min="2" max="33" width="4.7109375" customWidth="1"/>
    <col min="34" max="34" width="5.5703125" customWidth="1"/>
    <col min="35" max="42" width="4.85546875" customWidth="1"/>
    <col min="43" max="52" width="3.85546875" customWidth="1"/>
  </cols>
  <sheetData>
    <row r="1" spans="1:34" x14ac:dyDescent="0.25">
      <c r="B1" t="s">
        <v>253</v>
      </c>
    </row>
    <row r="2" spans="1:34" x14ac:dyDescent="0.25">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row>
    <row r="3" spans="1:34" s="148" customFormat="1" x14ac:dyDescent="0.25">
      <c r="A3" s="148" t="s">
        <v>258</v>
      </c>
      <c r="B3" s="26">
        <v>0</v>
      </c>
      <c r="C3" s="26">
        <v>0</v>
      </c>
      <c r="D3" s="26">
        <v>1</v>
      </c>
      <c r="E3" s="26">
        <v>1</v>
      </c>
      <c r="F3" s="26">
        <v>1</v>
      </c>
      <c r="G3" s="26">
        <v>2</v>
      </c>
      <c r="H3" s="26">
        <v>2</v>
      </c>
      <c r="I3" s="26">
        <v>2</v>
      </c>
      <c r="J3" s="26">
        <v>3</v>
      </c>
      <c r="K3" s="26">
        <v>3</v>
      </c>
      <c r="L3" s="26">
        <v>4</v>
      </c>
      <c r="M3" s="26">
        <v>4</v>
      </c>
      <c r="N3" s="26">
        <v>5</v>
      </c>
      <c r="O3" s="26">
        <v>5</v>
      </c>
      <c r="P3" s="26">
        <v>6</v>
      </c>
      <c r="Q3" s="26">
        <v>6</v>
      </c>
      <c r="R3" s="26">
        <v>6</v>
      </c>
      <c r="S3" s="26">
        <v>7</v>
      </c>
      <c r="T3" s="26">
        <v>7</v>
      </c>
      <c r="U3" s="26">
        <v>7</v>
      </c>
      <c r="V3" s="26">
        <v>8</v>
      </c>
      <c r="W3" s="26">
        <v>9</v>
      </c>
      <c r="X3" s="26">
        <v>10</v>
      </c>
      <c r="Y3" s="26">
        <v>10</v>
      </c>
      <c r="Z3" s="26">
        <v>10</v>
      </c>
      <c r="AA3" s="26">
        <v>11</v>
      </c>
      <c r="AB3" s="26">
        <v>11</v>
      </c>
      <c r="AC3" s="26">
        <v>12</v>
      </c>
      <c r="AD3" s="26">
        <v>12</v>
      </c>
      <c r="AE3" s="26">
        <v>13</v>
      </c>
      <c r="AF3" s="26">
        <v>13</v>
      </c>
      <c r="AG3" s="26">
        <v>13</v>
      </c>
    </row>
    <row r="4" spans="1:34" s="148" customFormat="1" x14ac:dyDescent="0.25">
      <c r="A4" s="148" t="s">
        <v>259</v>
      </c>
      <c r="B4" s="26">
        <v>1</v>
      </c>
      <c r="C4" s="26">
        <v>2</v>
      </c>
      <c r="D4" s="26">
        <v>0</v>
      </c>
      <c r="E4" s="26">
        <v>3</v>
      </c>
      <c r="F4" s="26">
        <v>4</v>
      </c>
      <c r="G4" s="26">
        <v>0</v>
      </c>
      <c r="H4" s="26">
        <v>3</v>
      </c>
      <c r="I4" s="26">
        <v>4</v>
      </c>
      <c r="J4" s="26">
        <v>1</v>
      </c>
      <c r="K4" s="26">
        <v>2</v>
      </c>
      <c r="L4" s="26">
        <v>1</v>
      </c>
      <c r="M4" s="26">
        <v>2</v>
      </c>
      <c r="N4" s="26">
        <v>6</v>
      </c>
      <c r="O4" s="26">
        <v>7</v>
      </c>
      <c r="P4" s="26">
        <v>5</v>
      </c>
      <c r="Q4" s="26">
        <v>7</v>
      </c>
      <c r="R4" s="26">
        <v>8</v>
      </c>
      <c r="S4" s="26">
        <v>5</v>
      </c>
      <c r="T4" s="26">
        <v>6</v>
      </c>
      <c r="U4" s="26">
        <v>9</v>
      </c>
      <c r="V4" s="26">
        <v>6</v>
      </c>
      <c r="W4" s="26">
        <v>7</v>
      </c>
      <c r="X4" s="26">
        <v>11</v>
      </c>
      <c r="Y4" s="26">
        <v>12</v>
      </c>
      <c r="Z4" s="26">
        <v>13</v>
      </c>
      <c r="AA4" s="26">
        <v>10</v>
      </c>
      <c r="AB4" s="26">
        <v>13</v>
      </c>
      <c r="AC4" s="26">
        <v>10</v>
      </c>
      <c r="AD4" s="26">
        <v>13</v>
      </c>
      <c r="AE4" s="26">
        <v>10</v>
      </c>
      <c r="AF4" s="26">
        <v>11</v>
      </c>
      <c r="AG4" s="26">
        <v>12</v>
      </c>
    </row>
    <row r="5" spans="1:34" s="148" customFormat="1" x14ac:dyDescent="0.25">
      <c r="A5" s="148" t="s">
        <v>260</v>
      </c>
      <c r="B5" s="26" t="s">
        <v>0</v>
      </c>
      <c r="C5" s="26" t="s">
        <v>0</v>
      </c>
      <c r="D5" s="26" t="s">
        <v>1</v>
      </c>
      <c r="E5" s="26" t="s">
        <v>1</v>
      </c>
      <c r="F5" s="26" t="s">
        <v>1</v>
      </c>
      <c r="G5" s="26" t="s">
        <v>1</v>
      </c>
      <c r="H5" s="26" t="s">
        <v>1</v>
      </c>
      <c r="I5" s="26" t="s">
        <v>1</v>
      </c>
      <c r="J5" s="26" t="s">
        <v>4</v>
      </c>
      <c r="K5" s="26" t="s">
        <v>4</v>
      </c>
      <c r="L5" s="26" t="s">
        <v>4</v>
      </c>
      <c r="M5" s="26" t="s">
        <v>4</v>
      </c>
      <c r="N5" s="26" t="s">
        <v>0</v>
      </c>
      <c r="O5" s="26" t="s">
        <v>0</v>
      </c>
      <c r="P5" s="26" t="s">
        <v>1</v>
      </c>
      <c r="Q5" s="26" t="s">
        <v>1</v>
      </c>
      <c r="R5" s="26" t="s">
        <v>1</v>
      </c>
      <c r="S5" s="26" t="s">
        <v>2</v>
      </c>
      <c r="T5" s="26" t="s">
        <v>2</v>
      </c>
      <c r="U5" s="26" t="s">
        <v>2</v>
      </c>
      <c r="V5" s="26" t="s">
        <v>3</v>
      </c>
      <c r="W5" s="26" t="s">
        <v>4</v>
      </c>
      <c r="X5" s="26" t="s">
        <v>1</v>
      </c>
      <c r="Y5" s="26" t="s">
        <v>1</v>
      </c>
      <c r="Z5" s="26" t="s">
        <v>1</v>
      </c>
      <c r="AA5" s="26" t="s">
        <v>4</v>
      </c>
      <c r="AB5" s="26" t="s">
        <v>4</v>
      </c>
      <c r="AC5" s="26" t="s">
        <v>4</v>
      </c>
      <c r="AD5" s="26" t="s">
        <v>4</v>
      </c>
      <c r="AE5" s="26" t="s">
        <v>0</v>
      </c>
      <c r="AF5" s="26" t="s">
        <v>0</v>
      </c>
      <c r="AG5" s="26" t="s">
        <v>0</v>
      </c>
    </row>
    <row r="6" spans="1:34" s="148" customFormat="1" x14ac:dyDescent="0.25">
      <c r="A6" s="148" t="s">
        <v>261</v>
      </c>
      <c r="B6" s="26" t="s">
        <v>1</v>
      </c>
      <c r="C6" s="26" t="s">
        <v>1</v>
      </c>
      <c r="D6" s="26" t="s">
        <v>0</v>
      </c>
      <c r="E6" s="26" t="s">
        <v>4</v>
      </c>
      <c r="F6" s="26" t="s">
        <v>4</v>
      </c>
      <c r="G6" s="26" t="s">
        <v>0</v>
      </c>
      <c r="H6" s="26" t="s">
        <v>4</v>
      </c>
      <c r="I6" s="26" t="s">
        <v>4</v>
      </c>
      <c r="J6" s="26" t="s">
        <v>1</v>
      </c>
      <c r="K6" s="26" t="s">
        <v>1</v>
      </c>
      <c r="L6" s="26" t="s">
        <v>1</v>
      </c>
      <c r="M6" s="26" t="s">
        <v>1</v>
      </c>
      <c r="N6" s="26" t="s">
        <v>1</v>
      </c>
      <c r="O6" s="26" t="s">
        <v>2</v>
      </c>
      <c r="P6" s="26" t="s">
        <v>0</v>
      </c>
      <c r="Q6" s="26" t="s">
        <v>2</v>
      </c>
      <c r="R6" s="26" t="s">
        <v>3</v>
      </c>
      <c r="S6" s="26" t="s">
        <v>0</v>
      </c>
      <c r="T6" s="26" t="s">
        <v>1</v>
      </c>
      <c r="U6" s="26" t="s">
        <v>4</v>
      </c>
      <c r="V6" s="26" t="s">
        <v>1</v>
      </c>
      <c r="W6" s="26" t="s">
        <v>2</v>
      </c>
      <c r="X6" s="26" t="s">
        <v>4</v>
      </c>
      <c r="Y6" s="26" t="s">
        <v>4</v>
      </c>
      <c r="Z6" s="26" t="s">
        <v>0</v>
      </c>
      <c r="AA6" s="26" t="s">
        <v>1</v>
      </c>
      <c r="AB6" s="26" t="s">
        <v>0</v>
      </c>
      <c r="AC6" s="26" t="s">
        <v>1</v>
      </c>
      <c r="AD6" s="26" t="s">
        <v>0</v>
      </c>
      <c r="AE6" s="26" t="s">
        <v>1</v>
      </c>
      <c r="AF6" s="26" t="s">
        <v>4</v>
      </c>
      <c r="AG6" s="26" t="s">
        <v>4</v>
      </c>
      <c r="AH6" s="150" t="s">
        <v>262</v>
      </c>
    </row>
    <row r="7" spans="1:34" s="148" customFormat="1" x14ac:dyDescent="0.25">
      <c r="A7" s="148" t="s">
        <v>254</v>
      </c>
      <c r="B7" s="148">
        <f>IF(B5&lt;=B6,1,0)</f>
        <v>1</v>
      </c>
      <c r="C7" s="148">
        <f t="shared" ref="C7:AG7" si="0">IF(C5&lt;=C6,1,0)</f>
        <v>1</v>
      </c>
      <c r="D7" s="148">
        <f t="shared" si="0"/>
        <v>0</v>
      </c>
      <c r="E7" s="148">
        <f t="shared" si="0"/>
        <v>1</v>
      </c>
      <c r="F7" s="148">
        <f t="shared" si="0"/>
        <v>1</v>
      </c>
      <c r="G7" s="148">
        <f t="shared" si="0"/>
        <v>0</v>
      </c>
      <c r="H7" s="148">
        <f t="shared" si="0"/>
        <v>1</v>
      </c>
      <c r="I7" s="148">
        <f t="shared" si="0"/>
        <v>1</v>
      </c>
      <c r="J7" s="148">
        <f t="shared" si="0"/>
        <v>0</v>
      </c>
      <c r="K7" s="148">
        <f t="shared" si="0"/>
        <v>0</v>
      </c>
      <c r="L7" s="148">
        <f t="shared" si="0"/>
        <v>0</v>
      </c>
      <c r="M7" s="148">
        <f t="shared" si="0"/>
        <v>0</v>
      </c>
      <c r="N7" s="148">
        <f t="shared" si="0"/>
        <v>1</v>
      </c>
      <c r="O7" s="148">
        <f t="shared" si="0"/>
        <v>1</v>
      </c>
      <c r="P7" s="148">
        <f t="shared" si="0"/>
        <v>0</v>
      </c>
      <c r="Q7" s="148">
        <f t="shared" si="0"/>
        <v>1</v>
      </c>
      <c r="R7" s="148">
        <f t="shared" si="0"/>
        <v>1</v>
      </c>
      <c r="S7" s="148">
        <f t="shared" si="0"/>
        <v>0</v>
      </c>
      <c r="T7" s="148">
        <f t="shared" si="0"/>
        <v>0</v>
      </c>
      <c r="U7" s="148">
        <f t="shared" si="0"/>
        <v>1</v>
      </c>
      <c r="V7" s="148">
        <f t="shared" si="0"/>
        <v>0</v>
      </c>
      <c r="W7" s="148">
        <f t="shared" si="0"/>
        <v>0</v>
      </c>
      <c r="X7" s="148">
        <f t="shared" si="0"/>
        <v>1</v>
      </c>
      <c r="Y7" s="148">
        <f t="shared" si="0"/>
        <v>1</v>
      </c>
      <c r="Z7" s="148">
        <f t="shared" si="0"/>
        <v>0</v>
      </c>
      <c r="AA7" s="148">
        <f t="shared" si="0"/>
        <v>0</v>
      </c>
      <c r="AB7" s="148">
        <f t="shared" si="0"/>
        <v>0</v>
      </c>
      <c r="AC7" s="148">
        <f t="shared" si="0"/>
        <v>0</v>
      </c>
      <c r="AD7" s="148">
        <f t="shared" si="0"/>
        <v>0</v>
      </c>
      <c r="AE7" s="148">
        <f t="shared" si="0"/>
        <v>1</v>
      </c>
      <c r="AF7" s="148">
        <f t="shared" si="0"/>
        <v>1</v>
      </c>
      <c r="AG7" s="148">
        <f t="shared" si="0"/>
        <v>1</v>
      </c>
      <c r="AH7" s="150">
        <f>SUM(B7:AG7)</f>
        <v>16</v>
      </c>
    </row>
    <row r="8" spans="1:34" x14ac:dyDescent="0.25">
      <c r="A8" t="s">
        <v>255</v>
      </c>
      <c r="B8" s="149">
        <v>0</v>
      </c>
      <c r="C8">
        <f>B8+B7</f>
        <v>1</v>
      </c>
      <c r="D8">
        <f t="shared" ref="D8:AG8" si="1">C8+C7</f>
        <v>2</v>
      </c>
      <c r="E8">
        <f t="shared" si="1"/>
        <v>2</v>
      </c>
      <c r="F8">
        <f t="shared" si="1"/>
        <v>3</v>
      </c>
      <c r="G8">
        <f t="shared" si="1"/>
        <v>4</v>
      </c>
      <c r="H8">
        <f t="shared" si="1"/>
        <v>4</v>
      </c>
      <c r="I8">
        <f t="shared" si="1"/>
        <v>5</v>
      </c>
      <c r="J8">
        <f t="shared" si="1"/>
        <v>6</v>
      </c>
      <c r="K8">
        <f t="shared" si="1"/>
        <v>6</v>
      </c>
      <c r="L8">
        <f t="shared" si="1"/>
        <v>6</v>
      </c>
      <c r="M8">
        <f t="shared" si="1"/>
        <v>6</v>
      </c>
      <c r="N8">
        <f t="shared" si="1"/>
        <v>6</v>
      </c>
      <c r="O8">
        <f t="shared" si="1"/>
        <v>7</v>
      </c>
      <c r="P8">
        <f t="shared" si="1"/>
        <v>8</v>
      </c>
      <c r="Q8">
        <f t="shared" si="1"/>
        <v>8</v>
      </c>
      <c r="R8">
        <f t="shared" si="1"/>
        <v>9</v>
      </c>
      <c r="S8">
        <f t="shared" si="1"/>
        <v>10</v>
      </c>
      <c r="T8">
        <f t="shared" si="1"/>
        <v>10</v>
      </c>
      <c r="U8">
        <f t="shared" si="1"/>
        <v>10</v>
      </c>
      <c r="V8">
        <f t="shared" si="1"/>
        <v>11</v>
      </c>
      <c r="W8">
        <f t="shared" si="1"/>
        <v>11</v>
      </c>
      <c r="X8">
        <f t="shared" si="1"/>
        <v>11</v>
      </c>
      <c r="Y8">
        <f t="shared" si="1"/>
        <v>12</v>
      </c>
      <c r="Z8">
        <f t="shared" si="1"/>
        <v>13</v>
      </c>
      <c r="AA8">
        <f t="shared" si="1"/>
        <v>13</v>
      </c>
      <c r="AB8">
        <f t="shared" si="1"/>
        <v>13</v>
      </c>
      <c r="AC8">
        <f t="shared" si="1"/>
        <v>13</v>
      </c>
      <c r="AD8">
        <f t="shared" si="1"/>
        <v>13</v>
      </c>
      <c r="AE8">
        <f t="shared" si="1"/>
        <v>13</v>
      </c>
      <c r="AF8">
        <f t="shared" si="1"/>
        <v>14</v>
      </c>
      <c r="AG8">
        <f t="shared" si="1"/>
        <v>15</v>
      </c>
    </row>
    <row r="9" spans="1:34" x14ac:dyDescent="0.25">
      <c r="A9" t="s">
        <v>257</v>
      </c>
      <c r="B9" s="149">
        <v>0</v>
      </c>
      <c r="C9">
        <v>1</v>
      </c>
      <c r="D9" s="149">
        <v>2</v>
      </c>
      <c r="E9">
        <v>3</v>
      </c>
      <c r="F9" s="149">
        <v>4</v>
      </c>
      <c r="G9">
        <v>5</v>
      </c>
      <c r="H9" s="149">
        <v>6</v>
      </c>
      <c r="I9">
        <v>7</v>
      </c>
      <c r="J9" s="149">
        <v>8</v>
      </c>
      <c r="K9">
        <v>9</v>
      </c>
      <c r="L9" s="149">
        <v>10</v>
      </c>
      <c r="M9">
        <v>11</v>
      </c>
      <c r="N9" s="149">
        <v>12</v>
      </c>
      <c r="O9">
        <v>13</v>
      </c>
      <c r="P9" s="149">
        <v>14</v>
      </c>
      <c r="Q9">
        <v>15</v>
      </c>
    </row>
    <row r="10" spans="1:34" x14ac:dyDescent="0.25">
      <c r="A10" s="144" t="s">
        <v>256</v>
      </c>
      <c r="B10" t="s">
        <v>263</v>
      </c>
    </row>
    <row r="11" spans="1:34" x14ac:dyDescent="0.25">
      <c r="A11" s="148" t="s">
        <v>258</v>
      </c>
      <c r="B11" s="26">
        <v>0</v>
      </c>
      <c r="C11" s="26">
        <v>0</v>
      </c>
      <c r="D11" s="26">
        <v>1</v>
      </c>
      <c r="E11" s="26">
        <v>1</v>
      </c>
      <c r="F11" s="26">
        <v>2</v>
      </c>
      <c r="G11" s="26">
        <v>2</v>
      </c>
      <c r="H11" s="26">
        <v>5</v>
      </c>
      <c r="I11" s="26">
        <v>5</v>
      </c>
      <c r="J11" s="26">
        <v>6</v>
      </c>
      <c r="K11" s="26">
        <v>6</v>
      </c>
      <c r="L11" s="26">
        <v>7</v>
      </c>
      <c r="M11" s="26">
        <v>10</v>
      </c>
      <c r="N11" s="26">
        <v>10</v>
      </c>
      <c r="O11" s="26">
        <v>13</v>
      </c>
      <c r="P11" s="26">
        <v>13</v>
      </c>
      <c r="Q11" s="26">
        <v>13</v>
      </c>
    </row>
    <row r="12" spans="1:34" x14ac:dyDescent="0.25">
      <c r="A12" s="148" t="s">
        <v>259</v>
      </c>
      <c r="B12" s="26">
        <v>1</v>
      </c>
      <c r="C12" s="26">
        <v>2</v>
      </c>
      <c r="D12" s="26">
        <v>3</v>
      </c>
      <c r="E12" s="26">
        <v>4</v>
      </c>
      <c r="F12" s="26">
        <v>3</v>
      </c>
      <c r="G12" s="26">
        <v>4</v>
      </c>
      <c r="H12" s="26">
        <v>6</v>
      </c>
      <c r="I12" s="26">
        <v>7</v>
      </c>
      <c r="J12" s="26">
        <v>7</v>
      </c>
      <c r="K12" s="26">
        <v>8</v>
      </c>
      <c r="L12" s="26">
        <v>9</v>
      </c>
      <c r="M12" s="26">
        <v>11</v>
      </c>
      <c r="N12" s="26">
        <v>12</v>
      </c>
      <c r="O12" s="26">
        <v>10</v>
      </c>
      <c r="P12" s="26">
        <v>11</v>
      </c>
      <c r="Q12" s="26">
        <v>12</v>
      </c>
    </row>
    <row r="13" spans="1:34" x14ac:dyDescent="0.25">
      <c r="A13" s="148" t="s">
        <v>260</v>
      </c>
      <c r="B13" s="26" t="s">
        <v>0</v>
      </c>
      <c r="C13" s="26" t="s">
        <v>0</v>
      </c>
      <c r="D13" s="26" t="s">
        <v>1</v>
      </c>
      <c r="E13" s="26" t="s">
        <v>1</v>
      </c>
      <c r="F13" s="26" t="s">
        <v>1</v>
      </c>
      <c r="G13" s="26" t="s">
        <v>1</v>
      </c>
      <c r="H13" s="26" t="s">
        <v>0</v>
      </c>
      <c r="I13" s="26" t="s">
        <v>0</v>
      </c>
      <c r="J13" s="26" t="s">
        <v>1</v>
      </c>
      <c r="K13" s="26" t="s">
        <v>1</v>
      </c>
      <c r="L13" s="26" t="s">
        <v>2</v>
      </c>
      <c r="M13" s="26" t="s">
        <v>1</v>
      </c>
      <c r="N13" s="26" t="s">
        <v>1</v>
      </c>
      <c r="O13" s="26" t="s">
        <v>0</v>
      </c>
      <c r="P13" s="26" t="s">
        <v>0</v>
      </c>
      <c r="Q13" s="26" t="s">
        <v>0</v>
      </c>
    </row>
    <row r="14" spans="1:34" x14ac:dyDescent="0.25">
      <c r="A14" s="148" t="s">
        <v>261</v>
      </c>
      <c r="B14" s="26" t="s">
        <v>1</v>
      </c>
      <c r="C14" s="26" t="s">
        <v>1</v>
      </c>
      <c r="D14" s="26" t="s">
        <v>4</v>
      </c>
      <c r="E14" s="26" t="s">
        <v>4</v>
      </c>
      <c r="F14" s="26" t="s">
        <v>4</v>
      </c>
      <c r="G14" s="26" t="s">
        <v>4</v>
      </c>
      <c r="H14" s="26" t="s">
        <v>1</v>
      </c>
      <c r="I14" s="26" t="s">
        <v>2</v>
      </c>
      <c r="J14" s="26" t="s">
        <v>2</v>
      </c>
      <c r="K14" s="26" t="s">
        <v>3</v>
      </c>
      <c r="L14" s="26" t="s">
        <v>4</v>
      </c>
      <c r="M14" s="26" t="s">
        <v>4</v>
      </c>
      <c r="N14" s="26" t="s">
        <v>4</v>
      </c>
      <c r="O14" s="26" t="s">
        <v>1</v>
      </c>
      <c r="P14" s="26" t="s">
        <v>4</v>
      </c>
      <c r="Q14" s="26" t="s">
        <v>4</v>
      </c>
    </row>
    <row r="15" spans="1:34" x14ac:dyDescent="0.25">
      <c r="A15" s="148" t="s">
        <v>254</v>
      </c>
      <c r="B15" s="148">
        <v>1</v>
      </c>
      <c r="C15" s="148">
        <v>1</v>
      </c>
      <c r="D15" s="148">
        <v>1</v>
      </c>
      <c r="E15" s="148">
        <v>1</v>
      </c>
      <c r="F15" s="148">
        <v>1</v>
      </c>
      <c r="G15" s="148">
        <v>1</v>
      </c>
      <c r="H15" s="148">
        <v>1</v>
      </c>
      <c r="I15" s="148">
        <v>1</v>
      </c>
      <c r="J15" s="148">
        <v>1</v>
      </c>
      <c r="K15" s="148">
        <v>1</v>
      </c>
      <c r="L15" s="148">
        <v>1</v>
      </c>
      <c r="M15" s="148">
        <v>1</v>
      </c>
      <c r="N15" s="148">
        <v>1</v>
      </c>
      <c r="O15" s="148">
        <v>1</v>
      </c>
      <c r="P15" s="148">
        <v>1</v>
      </c>
      <c r="Q15" s="148">
        <v>1</v>
      </c>
    </row>
    <row r="16" spans="1:34" x14ac:dyDescent="0.25">
      <c r="A16" s="151" t="s">
        <v>264</v>
      </c>
      <c r="B16" t="s">
        <v>265</v>
      </c>
    </row>
    <row r="17" spans="1:27" x14ac:dyDescent="0.25">
      <c r="B17" s="152" t="s">
        <v>266</v>
      </c>
      <c r="F17">
        <v>5</v>
      </c>
      <c r="H17" s="152" t="e">
        <f>Li*Lv*Le + Lij*Lv+Lj</f>
        <v>#NAME?</v>
      </c>
    </row>
    <row r="18" spans="1:27" x14ac:dyDescent="0.25">
      <c r="B18" s="152" t="s">
        <v>267</v>
      </c>
      <c r="F18">
        <v>1</v>
      </c>
    </row>
    <row r="19" spans="1:27" x14ac:dyDescent="0.25">
      <c r="A19" s="153" t="s">
        <v>257</v>
      </c>
      <c r="B19" s="144">
        <v>0</v>
      </c>
      <c r="C19" s="144">
        <v>1</v>
      </c>
      <c r="D19" s="144">
        <v>2</v>
      </c>
      <c r="E19" s="144">
        <v>3</v>
      </c>
      <c r="F19" s="144">
        <v>4</v>
      </c>
      <c r="G19" s="144">
        <v>5</v>
      </c>
      <c r="H19" s="144">
        <v>6</v>
      </c>
      <c r="I19" s="144">
        <v>7</v>
      </c>
      <c r="J19" s="144">
        <v>8</v>
      </c>
      <c r="K19" s="144">
        <v>9</v>
      </c>
      <c r="L19" s="144">
        <v>10</v>
      </c>
      <c r="M19" s="144">
        <v>11</v>
      </c>
      <c r="N19" s="144">
        <v>12</v>
      </c>
      <c r="O19" s="144">
        <v>13</v>
      </c>
      <c r="P19" s="144">
        <v>14</v>
      </c>
      <c r="Q19" s="144">
        <v>15</v>
      </c>
      <c r="R19" s="144">
        <v>16</v>
      </c>
      <c r="S19" s="144">
        <v>17</v>
      </c>
      <c r="T19" s="144">
        <v>18</v>
      </c>
      <c r="U19" s="144">
        <v>19</v>
      </c>
      <c r="V19" s="144">
        <v>20</v>
      </c>
      <c r="W19" s="144">
        <v>21</v>
      </c>
      <c r="X19" s="144">
        <v>22</v>
      </c>
      <c r="Y19" s="144">
        <v>23</v>
      </c>
      <c r="Z19" s="144">
        <v>24</v>
      </c>
    </row>
    <row r="20" spans="1:27" s="148" customFormat="1" x14ac:dyDescent="0.25">
      <c r="A20" s="154"/>
      <c r="B20" s="148" t="s">
        <v>0</v>
      </c>
      <c r="C20" s="148" t="s">
        <v>0</v>
      </c>
      <c r="D20" s="148" t="s">
        <v>0</v>
      </c>
      <c r="E20" s="148" t="s">
        <v>0</v>
      </c>
      <c r="F20" s="148" t="s">
        <v>0</v>
      </c>
      <c r="G20" s="148" t="s">
        <v>1</v>
      </c>
      <c r="H20" s="148" t="s">
        <v>1</v>
      </c>
      <c r="I20" s="148" t="s">
        <v>1</v>
      </c>
      <c r="J20" s="148" t="s">
        <v>1</v>
      </c>
      <c r="K20" s="148" t="s">
        <v>1</v>
      </c>
      <c r="L20" s="148" t="s">
        <v>2</v>
      </c>
      <c r="M20" s="148" t="s">
        <v>2</v>
      </c>
      <c r="N20" s="148" t="s">
        <v>2</v>
      </c>
      <c r="O20" s="148" t="s">
        <v>2</v>
      </c>
      <c r="P20" s="148" t="s">
        <v>2</v>
      </c>
      <c r="Q20" s="148" t="s">
        <v>3</v>
      </c>
      <c r="R20" s="148" t="s">
        <v>3</v>
      </c>
      <c r="S20" s="148" t="s">
        <v>3</v>
      </c>
      <c r="T20" s="148" t="s">
        <v>3</v>
      </c>
      <c r="U20" s="148" t="s">
        <v>3</v>
      </c>
      <c r="V20" s="148" t="s">
        <v>4</v>
      </c>
      <c r="W20" s="148" t="s">
        <v>4</v>
      </c>
      <c r="X20" s="148" t="s">
        <v>4</v>
      </c>
      <c r="Y20" s="148" t="s">
        <v>4</v>
      </c>
      <c r="Z20" s="148" t="s">
        <v>4</v>
      </c>
    </row>
    <row r="21" spans="1:27" s="148" customFormat="1" x14ac:dyDescent="0.25">
      <c r="A21" s="154"/>
      <c r="B21" s="148" t="s">
        <v>0</v>
      </c>
      <c r="C21" s="148" t="s">
        <v>1</v>
      </c>
      <c r="D21" s="148" t="s">
        <v>2</v>
      </c>
      <c r="E21" s="148" t="s">
        <v>3</v>
      </c>
      <c r="F21" s="148" t="s">
        <v>4</v>
      </c>
      <c r="G21" s="148" t="s">
        <v>0</v>
      </c>
      <c r="H21" s="148" t="s">
        <v>1</v>
      </c>
      <c r="I21" s="148" t="s">
        <v>2</v>
      </c>
      <c r="J21" s="148" t="s">
        <v>3</v>
      </c>
      <c r="K21" s="148" t="s">
        <v>4</v>
      </c>
      <c r="L21" s="148" t="s">
        <v>0</v>
      </c>
      <c r="M21" s="148" t="s">
        <v>1</v>
      </c>
      <c r="N21" s="148" t="s">
        <v>2</v>
      </c>
      <c r="O21" s="148" t="s">
        <v>3</v>
      </c>
      <c r="P21" s="148" t="s">
        <v>4</v>
      </c>
      <c r="Q21" s="148" t="s">
        <v>0</v>
      </c>
      <c r="R21" s="148" t="s">
        <v>1</v>
      </c>
      <c r="S21" s="148" t="s">
        <v>2</v>
      </c>
      <c r="T21" s="148" t="s">
        <v>3</v>
      </c>
      <c r="U21" s="148" t="s">
        <v>4</v>
      </c>
      <c r="V21" s="148" t="s">
        <v>0</v>
      </c>
      <c r="W21" s="148" t="s">
        <v>1</v>
      </c>
      <c r="X21" s="148" t="s">
        <v>2</v>
      </c>
      <c r="Y21" s="148" t="s">
        <v>3</v>
      </c>
      <c r="Z21" s="148" t="s">
        <v>4</v>
      </c>
    </row>
    <row r="22" spans="1:27" s="148" customFormat="1" x14ac:dyDescent="0.25">
      <c r="A22" s="154" t="s">
        <v>260</v>
      </c>
      <c r="B22" s="26">
        <v>0</v>
      </c>
      <c r="C22" s="26">
        <v>0</v>
      </c>
      <c r="D22" s="26">
        <v>0</v>
      </c>
      <c r="E22" s="26">
        <v>0</v>
      </c>
      <c r="F22" s="26">
        <v>0</v>
      </c>
      <c r="G22" s="26">
        <v>1</v>
      </c>
      <c r="H22" s="26">
        <v>1</v>
      </c>
      <c r="I22" s="26">
        <v>1</v>
      </c>
      <c r="J22" s="26">
        <v>1</v>
      </c>
      <c r="K22" s="26">
        <v>1</v>
      </c>
      <c r="L22" s="26">
        <v>2</v>
      </c>
      <c r="M22" s="26">
        <v>2</v>
      </c>
      <c r="N22" s="26">
        <v>2</v>
      </c>
      <c r="O22" s="26">
        <v>2</v>
      </c>
      <c r="P22" s="26">
        <v>2</v>
      </c>
      <c r="Q22" s="26">
        <v>3</v>
      </c>
      <c r="R22" s="26">
        <v>3</v>
      </c>
      <c r="S22" s="26">
        <v>3</v>
      </c>
      <c r="T22" s="26">
        <v>3</v>
      </c>
      <c r="U22" s="26">
        <v>3</v>
      </c>
      <c r="V22" s="26">
        <v>4</v>
      </c>
      <c r="W22" s="26">
        <v>4</v>
      </c>
      <c r="X22" s="26">
        <v>4</v>
      </c>
      <c r="Y22" s="26">
        <v>4</v>
      </c>
      <c r="Z22" s="26">
        <v>4</v>
      </c>
    </row>
    <row r="23" spans="1:27" s="148" customFormat="1" x14ac:dyDescent="0.25">
      <c r="A23" s="154" t="s">
        <v>261</v>
      </c>
      <c r="B23" s="26">
        <v>0</v>
      </c>
      <c r="C23" s="26">
        <v>1</v>
      </c>
      <c r="D23" s="26">
        <v>2</v>
      </c>
      <c r="E23" s="26">
        <v>3</v>
      </c>
      <c r="F23" s="26">
        <v>4</v>
      </c>
      <c r="G23" s="26">
        <v>0</v>
      </c>
      <c r="H23" s="26">
        <v>1</v>
      </c>
      <c r="I23" s="26">
        <v>2</v>
      </c>
      <c r="J23" s="26">
        <v>3</v>
      </c>
      <c r="K23" s="26">
        <v>4</v>
      </c>
      <c r="L23" s="26">
        <v>0</v>
      </c>
      <c r="M23" s="26">
        <v>1</v>
      </c>
      <c r="N23" s="26">
        <v>2</v>
      </c>
      <c r="O23" s="26">
        <v>3</v>
      </c>
      <c r="P23" s="26">
        <v>4</v>
      </c>
      <c r="Q23" s="26">
        <v>0</v>
      </c>
      <c r="R23" s="26">
        <v>1</v>
      </c>
      <c r="S23" s="26">
        <v>2</v>
      </c>
      <c r="T23" s="26">
        <v>3</v>
      </c>
      <c r="U23" s="26">
        <v>4</v>
      </c>
      <c r="V23" s="26">
        <v>0</v>
      </c>
      <c r="W23" s="26">
        <v>1</v>
      </c>
      <c r="X23" s="26">
        <v>2</v>
      </c>
      <c r="Y23" s="26">
        <v>3</v>
      </c>
      <c r="Z23" s="26">
        <v>4</v>
      </c>
    </row>
    <row r="24" spans="1:27" s="148" customFormat="1" x14ac:dyDescent="0.25">
      <c r="A24" s="154" t="s">
        <v>268</v>
      </c>
      <c r="B24" s="26">
        <v>0</v>
      </c>
      <c r="C24" s="26">
        <v>0</v>
      </c>
      <c r="D24" s="26">
        <v>0</v>
      </c>
      <c r="E24" s="26">
        <v>0</v>
      </c>
      <c r="F24" s="26">
        <v>0</v>
      </c>
      <c r="G24" s="26">
        <v>0</v>
      </c>
      <c r="H24" s="26">
        <v>0</v>
      </c>
      <c r="I24" s="26">
        <v>0</v>
      </c>
      <c r="J24" s="26">
        <v>0</v>
      </c>
      <c r="K24" s="26">
        <v>0</v>
      </c>
      <c r="L24" s="26">
        <v>0</v>
      </c>
      <c r="M24" s="26">
        <v>0</v>
      </c>
      <c r="N24" s="26">
        <v>0</v>
      </c>
      <c r="O24" s="26">
        <v>0</v>
      </c>
      <c r="P24" s="26">
        <v>0</v>
      </c>
      <c r="Q24" s="26">
        <v>0</v>
      </c>
      <c r="R24" s="26">
        <v>0</v>
      </c>
      <c r="S24" s="26">
        <v>0</v>
      </c>
      <c r="T24" s="26">
        <v>0</v>
      </c>
      <c r="U24" s="26">
        <v>0</v>
      </c>
      <c r="V24" s="26">
        <v>0</v>
      </c>
      <c r="W24" s="26">
        <v>0</v>
      </c>
      <c r="X24" s="26">
        <v>0</v>
      </c>
      <c r="Y24" s="26">
        <v>0</v>
      </c>
      <c r="Z24" s="26">
        <v>0</v>
      </c>
    </row>
    <row r="25" spans="1:27" x14ac:dyDescent="0.25">
      <c r="A25" s="155" t="s">
        <v>269</v>
      </c>
      <c r="B25" s="144">
        <f>B22*$F$17*$F$18+B24*$F$17+B23</f>
        <v>0</v>
      </c>
      <c r="C25" s="144">
        <f t="shared" ref="C25:Z25" si="2">C22*$F$17*$F$18+C24*$F$17+C23</f>
        <v>1</v>
      </c>
      <c r="D25" s="144">
        <f t="shared" si="2"/>
        <v>2</v>
      </c>
      <c r="E25" s="144">
        <f t="shared" si="2"/>
        <v>3</v>
      </c>
      <c r="F25" s="144">
        <f t="shared" si="2"/>
        <v>4</v>
      </c>
      <c r="G25" s="144">
        <f t="shared" si="2"/>
        <v>5</v>
      </c>
      <c r="H25" s="144">
        <f t="shared" si="2"/>
        <v>6</v>
      </c>
      <c r="I25" s="144">
        <f t="shared" si="2"/>
        <v>7</v>
      </c>
      <c r="J25" s="144">
        <f t="shared" si="2"/>
        <v>8</v>
      </c>
      <c r="K25" s="144">
        <f t="shared" si="2"/>
        <v>9</v>
      </c>
      <c r="L25" s="144">
        <f t="shared" si="2"/>
        <v>10</v>
      </c>
      <c r="M25" s="144">
        <f t="shared" si="2"/>
        <v>11</v>
      </c>
      <c r="N25" s="144">
        <f t="shared" si="2"/>
        <v>12</v>
      </c>
      <c r="O25" s="144">
        <f t="shared" si="2"/>
        <v>13</v>
      </c>
      <c r="P25" s="144">
        <f t="shared" si="2"/>
        <v>14</v>
      </c>
      <c r="Q25" s="144">
        <f t="shared" si="2"/>
        <v>15</v>
      </c>
      <c r="R25" s="144">
        <f t="shared" si="2"/>
        <v>16</v>
      </c>
      <c r="S25" s="144">
        <f t="shared" si="2"/>
        <v>17</v>
      </c>
      <c r="T25" s="144">
        <f t="shared" si="2"/>
        <v>18</v>
      </c>
      <c r="U25" s="144">
        <f t="shared" si="2"/>
        <v>19</v>
      </c>
      <c r="V25" s="144">
        <f t="shared" si="2"/>
        <v>20</v>
      </c>
      <c r="W25" s="144">
        <f t="shared" si="2"/>
        <v>21</v>
      </c>
      <c r="X25" s="144">
        <f t="shared" si="2"/>
        <v>22</v>
      </c>
      <c r="Y25" s="144">
        <f t="shared" si="2"/>
        <v>23</v>
      </c>
      <c r="Z25" s="144">
        <f t="shared" si="2"/>
        <v>24</v>
      </c>
      <c r="AA25" s="158" t="s">
        <v>273</v>
      </c>
    </row>
    <row r="26" spans="1:27" s="148" customFormat="1" x14ac:dyDescent="0.25">
      <c r="A26" s="154" t="s">
        <v>270</v>
      </c>
      <c r="B26" s="26">
        <v>0</v>
      </c>
      <c r="C26" s="26">
        <v>1</v>
      </c>
      <c r="D26" s="26">
        <v>1</v>
      </c>
      <c r="E26" s="26">
        <v>0</v>
      </c>
      <c r="F26" s="26">
        <v>1</v>
      </c>
      <c r="G26" s="26">
        <v>0</v>
      </c>
      <c r="H26" s="26">
        <v>0</v>
      </c>
      <c r="I26" s="26">
        <v>1</v>
      </c>
      <c r="J26" s="26">
        <v>1</v>
      </c>
      <c r="K26" s="26">
        <v>1</v>
      </c>
      <c r="L26" s="26">
        <v>0</v>
      </c>
      <c r="M26" s="26">
        <v>0</v>
      </c>
      <c r="N26" s="26">
        <v>0</v>
      </c>
      <c r="O26" s="26">
        <v>0</v>
      </c>
      <c r="P26" s="26">
        <v>1</v>
      </c>
      <c r="Q26" s="26">
        <v>0</v>
      </c>
      <c r="R26" s="26">
        <v>0</v>
      </c>
      <c r="S26" s="26">
        <v>0</v>
      </c>
      <c r="T26" s="26">
        <v>0</v>
      </c>
      <c r="U26" s="26">
        <v>0</v>
      </c>
      <c r="V26" s="26">
        <v>0</v>
      </c>
      <c r="W26" s="26">
        <v>0</v>
      </c>
      <c r="X26" s="26">
        <v>0</v>
      </c>
      <c r="Y26" s="26">
        <v>0</v>
      </c>
      <c r="Z26" s="26">
        <v>0</v>
      </c>
      <c r="AA26" s="150">
        <f>SUM(B26:Z26)</f>
        <v>7</v>
      </c>
    </row>
    <row r="27" spans="1:27" x14ac:dyDescent="0.25">
      <c r="A27" s="156" t="s">
        <v>271</v>
      </c>
      <c r="B27" s="149">
        <v>0</v>
      </c>
      <c r="C27">
        <f>B27+B26</f>
        <v>0</v>
      </c>
      <c r="D27">
        <f t="shared" ref="D27:Z27" si="3">C27+C26</f>
        <v>1</v>
      </c>
      <c r="E27">
        <f t="shared" si="3"/>
        <v>2</v>
      </c>
      <c r="F27">
        <f t="shared" si="3"/>
        <v>2</v>
      </c>
      <c r="G27">
        <f t="shared" si="3"/>
        <v>3</v>
      </c>
      <c r="H27">
        <f t="shared" si="3"/>
        <v>3</v>
      </c>
      <c r="I27">
        <f t="shared" si="3"/>
        <v>3</v>
      </c>
      <c r="J27">
        <f t="shared" si="3"/>
        <v>4</v>
      </c>
      <c r="K27">
        <f t="shared" si="3"/>
        <v>5</v>
      </c>
      <c r="L27">
        <f t="shared" si="3"/>
        <v>6</v>
      </c>
      <c r="M27">
        <f t="shared" si="3"/>
        <v>6</v>
      </c>
      <c r="N27">
        <f t="shared" si="3"/>
        <v>6</v>
      </c>
      <c r="O27">
        <f t="shared" si="3"/>
        <v>6</v>
      </c>
      <c r="P27">
        <f t="shared" si="3"/>
        <v>6</v>
      </c>
      <c r="Q27">
        <f t="shared" si="3"/>
        <v>7</v>
      </c>
      <c r="R27">
        <f t="shared" si="3"/>
        <v>7</v>
      </c>
      <c r="S27">
        <f t="shared" si="3"/>
        <v>7</v>
      </c>
      <c r="T27">
        <f t="shared" si="3"/>
        <v>7</v>
      </c>
      <c r="U27">
        <f t="shared" si="3"/>
        <v>7</v>
      </c>
      <c r="V27">
        <f t="shared" si="3"/>
        <v>7</v>
      </c>
      <c r="W27">
        <f t="shared" si="3"/>
        <v>7</v>
      </c>
      <c r="X27">
        <f t="shared" si="3"/>
        <v>7</v>
      </c>
      <c r="Y27">
        <f t="shared" si="3"/>
        <v>7</v>
      </c>
      <c r="Z27">
        <f t="shared" si="3"/>
        <v>7</v>
      </c>
    </row>
    <row r="28" spans="1:27" x14ac:dyDescent="0.25">
      <c r="A28" s="157" t="s">
        <v>257</v>
      </c>
      <c r="B28" s="151">
        <v>0</v>
      </c>
      <c r="C28" s="151">
        <v>1</v>
      </c>
      <c r="D28" s="151">
        <v>2</v>
      </c>
      <c r="E28" s="151">
        <v>3</v>
      </c>
      <c r="F28" s="151">
        <v>4</v>
      </c>
      <c r="G28" s="151">
        <v>5</v>
      </c>
      <c r="H28" s="151">
        <v>6</v>
      </c>
    </row>
    <row r="29" spans="1:27" x14ac:dyDescent="0.25">
      <c r="A29" s="156" t="s">
        <v>272</v>
      </c>
      <c r="B29" s="148" t="s">
        <v>0</v>
      </c>
      <c r="C29" s="148" t="s">
        <v>0</v>
      </c>
      <c r="D29" s="148" t="s">
        <v>0</v>
      </c>
      <c r="E29" s="148" t="s">
        <v>1</v>
      </c>
      <c r="F29" s="148" t="s">
        <v>1</v>
      </c>
      <c r="G29" s="148" t="s">
        <v>1</v>
      </c>
      <c r="H29" s="148" t="s">
        <v>2</v>
      </c>
      <c r="M29" s="46"/>
    </row>
    <row r="30" spans="1:27" x14ac:dyDescent="0.25">
      <c r="B30" s="148" t="s">
        <v>1</v>
      </c>
      <c r="C30" s="148" t="s">
        <v>2</v>
      </c>
      <c r="D30" s="148" t="s">
        <v>4</v>
      </c>
      <c r="E30" s="148" t="s">
        <v>2</v>
      </c>
      <c r="F30" s="148" t="s">
        <v>3</v>
      </c>
      <c r="G30" s="148" t="s">
        <v>4</v>
      </c>
      <c r="H30" s="148" t="s">
        <v>4</v>
      </c>
    </row>
    <row r="31" spans="1:27" x14ac:dyDescent="0.25">
      <c r="A31" s="154" t="s">
        <v>260</v>
      </c>
      <c r="B31" s="26">
        <v>0</v>
      </c>
      <c r="C31" s="26">
        <v>0</v>
      </c>
      <c r="D31" s="26">
        <v>0</v>
      </c>
      <c r="E31" s="26">
        <v>1</v>
      </c>
      <c r="F31" s="26">
        <v>1</v>
      </c>
      <c r="G31" s="26">
        <v>1</v>
      </c>
      <c r="H31" s="26">
        <v>2</v>
      </c>
    </row>
    <row r="32" spans="1:27" x14ac:dyDescent="0.25">
      <c r="A32" s="154" t="s">
        <v>261</v>
      </c>
      <c r="B32" s="26">
        <v>1</v>
      </c>
      <c r="C32" s="26">
        <v>2</v>
      </c>
      <c r="D32" s="26">
        <v>4</v>
      </c>
      <c r="E32" s="26">
        <v>2</v>
      </c>
      <c r="F32" s="26">
        <v>3</v>
      </c>
      <c r="G32" s="26">
        <v>4</v>
      </c>
      <c r="H32" s="26">
        <v>4</v>
      </c>
    </row>
    <row r="33" spans="1:52" x14ac:dyDescent="0.25">
      <c r="A33" s="154" t="s">
        <v>268</v>
      </c>
      <c r="B33" s="26">
        <v>0</v>
      </c>
      <c r="C33" s="26">
        <v>0</v>
      </c>
      <c r="D33" s="26">
        <v>0</v>
      </c>
      <c r="E33" s="26">
        <v>0</v>
      </c>
      <c r="F33" s="26">
        <v>0</v>
      </c>
      <c r="G33" s="26">
        <v>0</v>
      </c>
      <c r="H33" s="26">
        <v>0</v>
      </c>
    </row>
    <row r="34" spans="1:52" x14ac:dyDescent="0.25">
      <c r="A34" s="154" t="s">
        <v>270</v>
      </c>
      <c r="B34" s="26">
        <v>1</v>
      </c>
      <c r="C34" s="26">
        <v>1</v>
      </c>
      <c r="D34" s="26">
        <v>1</v>
      </c>
      <c r="E34" s="26">
        <v>1</v>
      </c>
      <c r="F34" s="26">
        <v>1</v>
      </c>
      <c r="G34" s="26">
        <v>1</v>
      </c>
      <c r="H34" s="26">
        <v>1</v>
      </c>
    </row>
    <row r="35" spans="1:52" x14ac:dyDescent="0.25">
      <c r="A35" s="156"/>
      <c r="B35" t="s">
        <v>274</v>
      </c>
    </row>
    <row r="36" spans="1:52" x14ac:dyDescent="0.25">
      <c r="B36" s="152" t="s">
        <v>266</v>
      </c>
      <c r="F36">
        <v>5</v>
      </c>
    </row>
    <row r="37" spans="1:52" x14ac:dyDescent="0.25">
      <c r="B37" s="152" t="s">
        <v>267</v>
      </c>
      <c r="F37">
        <v>2</v>
      </c>
    </row>
    <row r="39" spans="1:52" x14ac:dyDescent="0.25">
      <c r="B39" s="153" t="s">
        <v>257</v>
      </c>
      <c r="C39" s="144">
        <v>0</v>
      </c>
      <c r="D39" s="144">
        <v>1</v>
      </c>
      <c r="E39" s="144">
        <v>2</v>
      </c>
      <c r="F39" s="144">
        <v>3</v>
      </c>
      <c r="G39" s="144">
        <v>4</v>
      </c>
      <c r="H39" s="144">
        <v>5</v>
      </c>
      <c r="I39" s="144">
        <v>6</v>
      </c>
      <c r="J39" s="144">
        <v>7</v>
      </c>
      <c r="K39" s="144">
        <v>8</v>
      </c>
      <c r="L39" s="144">
        <v>9</v>
      </c>
      <c r="M39" s="144">
        <v>10</v>
      </c>
      <c r="N39" s="144">
        <v>11</v>
      </c>
      <c r="O39" s="144">
        <v>12</v>
      </c>
      <c r="P39" s="144">
        <v>13</v>
      </c>
      <c r="Q39" s="144">
        <v>14</v>
      </c>
      <c r="R39" s="144">
        <v>15</v>
      </c>
      <c r="S39" s="144">
        <v>16</v>
      </c>
      <c r="T39" s="144">
        <v>17</v>
      </c>
      <c r="U39" s="144">
        <v>18</v>
      </c>
      <c r="V39" s="144">
        <v>19</v>
      </c>
      <c r="W39" s="144">
        <v>20</v>
      </c>
      <c r="X39" s="144">
        <v>21</v>
      </c>
      <c r="Y39" s="144">
        <v>22</v>
      </c>
      <c r="Z39" s="144">
        <v>23</v>
      </c>
      <c r="AA39" s="144">
        <v>24</v>
      </c>
    </row>
    <row r="40" spans="1:52" x14ac:dyDescent="0.25">
      <c r="B40" s="154"/>
      <c r="C40" s="148" t="s">
        <v>0</v>
      </c>
      <c r="D40" s="148" t="s">
        <v>0</v>
      </c>
      <c r="E40" s="148" t="s">
        <v>0</v>
      </c>
      <c r="F40" s="148" t="s">
        <v>0</v>
      </c>
      <c r="G40" s="148" t="s">
        <v>0</v>
      </c>
      <c r="H40" s="148" t="s">
        <v>0</v>
      </c>
      <c r="I40" s="148" t="s">
        <v>0</v>
      </c>
      <c r="J40" s="148" t="s">
        <v>0</v>
      </c>
      <c r="K40" s="148" t="s">
        <v>0</v>
      </c>
      <c r="L40" s="148" t="s">
        <v>0</v>
      </c>
      <c r="M40" s="148" t="s">
        <v>1</v>
      </c>
      <c r="N40" s="148" t="s">
        <v>1</v>
      </c>
      <c r="O40" s="148" t="s">
        <v>1</v>
      </c>
      <c r="P40" s="148" t="s">
        <v>1</v>
      </c>
      <c r="Q40" s="148" t="s">
        <v>1</v>
      </c>
      <c r="R40" s="148" t="s">
        <v>1</v>
      </c>
      <c r="S40" s="148" t="s">
        <v>1</v>
      </c>
      <c r="T40" s="148" t="s">
        <v>1</v>
      </c>
      <c r="U40" s="148" t="s">
        <v>1</v>
      </c>
      <c r="V40" s="148" t="s">
        <v>1</v>
      </c>
      <c r="W40" s="148" t="s">
        <v>2</v>
      </c>
      <c r="X40" s="148" t="s">
        <v>2</v>
      </c>
      <c r="Y40" s="148" t="s">
        <v>2</v>
      </c>
      <c r="Z40" s="148" t="s">
        <v>2</v>
      </c>
      <c r="AA40" s="148" t="s">
        <v>2</v>
      </c>
      <c r="AB40" s="148" t="s">
        <v>2</v>
      </c>
      <c r="AC40" s="148" t="s">
        <v>2</v>
      </c>
      <c r="AD40" s="148" t="s">
        <v>2</v>
      </c>
      <c r="AE40" s="148" t="s">
        <v>2</v>
      </c>
      <c r="AF40" s="148" t="s">
        <v>2</v>
      </c>
      <c r="AG40" s="148" t="s">
        <v>3</v>
      </c>
      <c r="AH40" s="148" t="s">
        <v>3</v>
      </c>
      <c r="AI40" s="148" t="s">
        <v>3</v>
      </c>
      <c r="AJ40" s="148" t="s">
        <v>3</v>
      </c>
      <c r="AK40" s="148" t="s">
        <v>3</v>
      </c>
      <c r="AL40" s="148" t="s">
        <v>3</v>
      </c>
      <c r="AM40" s="148" t="s">
        <v>3</v>
      </c>
      <c r="AN40" s="148" t="s">
        <v>3</v>
      </c>
      <c r="AO40" s="148" t="s">
        <v>3</v>
      </c>
      <c r="AP40" s="148" t="s">
        <v>3</v>
      </c>
      <c r="AQ40" s="148" t="s">
        <v>4</v>
      </c>
      <c r="AR40" s="148" t="s">
        <v>4</v>
      </c>
      <c r="AS40" s="148" t="s">
        <v>4</v>
      </c>
      <c r="AT40" s="148" t="s">
        <v>4</v>
      </c>
      <c r="AU40" s="148" t="s">
        <v>4</v>
      </c>
      <c r="AV40" s="148" t="s">
        <v>4</v>
      </c>
      <c r="AW40" s="148" t="s">
        <v>4</v>
      </c>
      <c r="AX40" s="148" t="s">
        <v>4</v>
      </c>
      <c r="AY40" s="148" t="s">
        <v>4</v>
      </c>
      <c r="AZ40" s="148" t="s">
        <v>4</v>
      </c>
    </row>
    <row r="41" spans="1:52" x14ac:dyDescent="0.25">
      <c r="B41" s="154"/>
      <c r="C41" s="148" t="s">
        <v>0</v>
      </c>
      <c r="D41" s="148" t="s">
        <v>1</v>
      </c>
      <c r="E41" s="148" t="s">
        <v>2</v>
      </c>
      <c r="F41" s="148" t="s">
        <v>3</v>
      </c>
      <c r="G41" s="148" t="s">
        <v>4</v>
      </c>
      <c r="H41" s="148" t="s">
        <v>0</v>
      </c>
      <c r="I41" s="148" t="s">
        <v>1</v>
      </c>
      <c r="J41" s="148" t="s">
        <v>2</v>
      </c>
      <c r="K41" s="148" t="s">
        <v>3</v>
      </c>
      <c r="L41" s="148" t="s">
        <v>4</v>
      </c>
      <c r="M41" s="148" t="s">
        <v>0</v>
      </c>
      <c r="N41" s="148" t="s">
        <v>1</v>
      </c>
      <c r="O41" s="148" t="s">
        <v>2</v>
      </c>
      <c r="P41" s="148" t="s">
        <v>3</v>
      </c>
      <c r="Q41" s="148" t="s">
        <v>4</v>
      </c>
      <c r="R41" s="148" t="s">
        <v>0</v>
      </c>
      <c r="S41" s="148" t="s">
        <v>1</v>
      </c>
      <c r="T41" s="148" t="s">
        <v>2</v>
      </c>
      <c r="U41" s="148" t="s">
        <v>3</v>
      </c>
      <c r="V41" s="148" t="s">
        <v>4</v>
      </c>
      <c r="W41" s="148" t="s">
        <v>0</v>
      </c>
      <c r="X41" s="148" t="s">
        <v>1</v>
      </c>
      <c r="Y41" s="148" t="s">
        <v>2</v>
      </c>
      <c r="Z41" s="148" t="s">
        <v>3</v>
      </c>
      <c r="AA41" s="148" t="s">
        <v>4</v>
      </c>
      <c r="AB41" s="148" t="s">
        <v>0</v>
      </c>
      <c r="AC41" s="148" t="s">
        <v>1</v>
      </c>
      <c r="AD41" s="148" t="s">
        <v>2</v>
      </c>
      <c r="AE41" s="148" t="s">
        <v>3</v>
      </c>
      <c r="AF41" s="148" t="s">
        <v>4</v>
      </c>
      <c r="AG41" s="148" t="s">
        <v>0</v>
      </c>
      <c r="AH41" s="148" t="s">
        <v>1</v>
      </c>
      <c r="AI41" s="148" t="s">
        <v>2</v>
      </c>
      <c r="AJ41" s="148" t="s">
        <v>3</v>
      </c>
      <c r="AK41" s="148" t="s">
        <v>4</v>
      </c>
      <c r="AL41" s="148" t="s">
        <v>0</v>
      </c>
      <c r="AM41" s="148" t="s">
        <v>1</v>
      </c>
      <c r="AN41" s="148" t="s">
        <v>2</v>
      </c>
      <c r="AO41" s="148" t="s">
        <v>3</v>
      </c>
      <c r="AP41" s="148" t="s">
        <v>4</v>
      </c>
      <c r="AQ41" s="148" t="s">
        <v>0</v>
      </c>
      <c r="AR41" s="148" t="s">
        <v>1</v>
      </c>
      <c r="AS41" s="148" t="s">
        <v>2</v>
      </c>
      <c r="AT41" s="148" t="s">
        <v>3</v>
      </c>
      <c r="AU41" s="148" t="s">
        <v>4</v>
      </c>
      <c r="AV41" s="148" t="s">
        <v>0</v>
      </c>
      <c r="AW41" s="148" t="s">
        <v>1</v>
      </c>
      <c r="AX41" s="148" t="s">
        <v>2</v>
      </c>
      <c r="AY41" s="148" t="s">
        <v>3</v>
      </c>
      <c r="AZ41" s="148" t="s">
        <v>4</v>
      </c>
    </row>
    <row r="42" spans="1:52" x14ac:dyDescent="0.25">
      <c r="B42" s="154" t="s">
        <v>260</v>
      </c>
      <c r="C42" s="26">
        <v>0</v>
      </c>
      <c r="D42" s="26">
        <v>0</v>
      </c>
      <c r="E42" s="26">
        <v>0</v>
      </c>
      <c r="F42" s="26">
        <v>0</v>
      </c>
      <c r="G42" s="26">
        <v>0</v>
      </c>
      <c r="H42" s="26">
        <v>0</v>
      </c>
      <c r="I42" s="26">
        <v>0</v>
      </c>
      <c r="J42" s="26">
        <v>0</v>
      </c>
      <c r="K42" s="26">
        <v>0</v>
      </c>
      <c r="L42" s="26">
        <v>0</v>
      </c>
      <c r="M42" s="26">
        <v>1</v>
      </c>
      <c r="N42" s="26">
        <v>1</v>
      </c>
      <c r="O42" s="26">
        <v>1</v>
      </c>
      <c r="P42" s="26">
        <v>1</v>
      </c>
      <c r="Q42" s="26">
        <v>1</v>
      </c>
      <c r="R42" s="26">
        <v>1</v>
      </c>
      <c r="S42" s="26">
        <v>1</v>
      </c>
      <c r="T42" s="26">
        <v>1</v>
      </c>
      <c r="U42" s="26">
        <v>1</v>
      </c>
      <c r="V42" s="26">
        <v>1</v>
      </c>
      <c r="W42" s="26">
        <v>2</v>
      </c>
      <c r="X42" s="26">
        <v>2</v>
      </c>
      <c r="Y42" s="26">
        <v>2</v>
      </c>
      <c r="Z42" s="26">
        <v>2</v>
      </c>
      <c r="AA42" s="26">
        <v>2</v>
      </c>
      <c r="AB42" s="26">
        <v>2</v>
      </c>
      <c r="AC42" s="26">
        <v>2</v>
      </c>
      <c r="AD42" s="26">
        <v>2</v>
      </c>
      <c r="AE42" s="26">
        <v>2</v>
      </c>
      <c r="AF42" s="26">
        <v>2</v>
      </c>
      <c r="AG42" s="26">
        <v>3</v>
      </c>
      <c r="AH42" s="26">
        <v>3</v>
      </c>
      <c r="AI42" s="26">
        <v>3</v>
      </c>
      <c r="AJ42" s="26">
        <v>3</v>
      </c>
      <c r="AK42" s="26">
        <v>3</v>
      </c>
      <c r="AL42" s="26">
        <v>3</v>
      </c>
      <c r="AM42" s="26">
        <v>3</v>
      </c>
      <c r="AN42" s="26">
        <v>3</v>
      </c>
      <c r="AO42" s="26">
        <v>3</v>
      </c>
      <c r="AP42" s="26">
        <v>3</v>
      </c>
      <c r="AQ42" s="26">
        <v>4</v>
      </c>
      <c r="AR42" s="26">
        <v>4</v>
      </c>
      <c r="AS42" s="26">
        <v>4</v>
      </c>
      <c r="AT42" s="26">
        <v>4</v>
      </c>
      <c r="AU42" s="26">
        <v>4</v>
      </c>
      <c r="AV42" s="26">
        <v>4</v>
      </c>
      <c r="AW42" s="26">
        <v>4</v>
      </c>
      <c r="AX42" s="26">
        <v>4</v>
      </c>
      <c r="AY42" s="26">
        <v>4</v>
      </c>
      <c r="AZ42" s="26">
        <v>4</v>
      </c>
    </row>
    <row r="43" spans="1:52" x14ac:dyDescent="0.25">
      <c r="B43" s="154" t="s">
        <v>261</v>
      </c>
      <c r="C43" s="26">
        <v>0</v>
      </c>
      <c r="D43" s="26">
        <v>1</v>
      </c>
      <c r="E43" s="26">
        <v>2</v>
      </c>
      <c r="F43" s="26">
        <v>3</v>
      </c>
      <c r="G43" s="26">
        <v>4</v>
      </c>
      <c r="H43" s="26">
        <v>0</v>
      </c>
      <c r="I43" s="26">
        <v>1</v>
      </c>
      <c r="J43" s="26">
        <v>2</v>
      </c>
      <c r="K43" s="26">
        <v>3</v>
      </c>
      <c r="L43" s="26">
        <v>4</v>
      </c>
      <c r="M43" s="26">
        <v>0</v>
      </c>
      <c r="N43" s="26">
        <v>1</v>
      </c>
      <c r="O43" s="26">
        <v>2</v>
      </c>
      <c r="P43" s="26">
        <v>3</v>
      </c>
      <c r="Q43" s="26">
        <v>4</v>
      </c>
      <c r="R43" s="26">
        <v>0</v>
      </c>
      <c r="S43" s="26">
        <v>1</v>
      </c>
      <c r="T43" s="26">
        <v>2</v>
      </c>
      <c r="U43" s="26">
        <v>3</v>
      </c>
      <c r="V43" s="26">
        <v>4</v>
      </c>
      <c r="W43" s="26">
        <v>0</v>
      </c>
      <c r="X43" s="26">
        <v>1</v>
      </c>
      <c r="Y43" s="26">
        <v>2</v>
      </c>
      <c r="Z43" s="26">
        <v>3</v>
      </c>
      <c r="AA43" s="26">
        <v>4</v>
      </c>
      <c r="AB43" s="26">
        <v>0</v>
      </c>
      <c r="AC43" s="26">
        <v>1</v>
      </c>
      <c r="AD43" s="26">
        <v>2</v>
      </c>
      <c r="AE43" s="26">
        <v>3</v>
      </c>
      <c r="AF43" s="26">
        <v>4</v>
      </c>
      <c r="AG43" s="26">
        <v>0</v>
      </c>
      <c r="AH43" s="26">
        <v>1</v>
      </c>
      <c r="AI43" s="26">
        <v>2</v>
      </c>
      <c r="AJ43" s="26">
        <v>3</v>
      </c>
      <c r="AK43" s="26">
        <v>4</v>
      </c>
      <c r="AL43" s="26">
        <v>0</v>
      </c>
      <c r="AM43" s="26">
        <v>1</v>
      </c>
      <c r="AN43" s="26">
        <v>2</v>
      </c>
      <c r="AO43" s="26">
        <v>3</v>
      </c>
      <c r="AP43" s="26">
        <v>4</v>
      </c>
      <c r="AQ43" s="26">
        <v>0</v>
      </c>
      <c r="AR43" s="26">
        <v>1</v>
      </c>
      <c r="AS43" s="26">
        <v>2</v>
      </c>
      <c r="AT43" s="26">
        <v>3</v>
      </c>
      <c r="AU43" s="26">
        <v>4</v>
      </c>
      <c r="AV43" s="26">
        <v>0</v>
      </c>
      <c r="AW43" s="26">
        <v>1</v>
      </c>
      <c r="AX43" s="26">
        <v>2</v>
      </c>
      <c r="AY43" s="26">
        <v>3</v>
      </c>
      <c r="AZ43" s="26">
        <v>4</v>
      </c>
    </row>
    <row r="44" spans="1:52" x14ac:dyDescent="0.25">
      <c r="B44" s="154" t="s">
        <v>268</v>
      </c>
      <c r="C44" s="26">
        <v>0</v>
      </c>
      <c r="D44" s="26">
        <v>0</v>
      </c>
      <c r="E44" s="26">
        <v>0</v>
      </c>
      <c r="F44" s="26">
        <v>0</v>
      </c>
      <c r="G44" s="26">
        <v>0</v>
      </c>
      <c r="H44" s="26">
        <v>1</v>
      </c>
      <c r="I44" s="26">
        <v>1</v>
      </c>
      <c r="J44" s="26">
        <v>1</v>
      </c>
      <c r="K44" s="26">
        <v>1</v>
      </c>
      <c r="L44" s="26">
        <v>1</v>
      </c>
      <c r="M44" s="26">
        <v>0</v>
      </c>
      <c r="N44" s="26">
        <v>0</v>
      </c>
      <c r="O44" s="26">
        <v>0</v>
      </c>
      <c r="P44" s="26">
        <v>0</v>
      </c>
      <c r="Q44" s="26">
        <v>0</v>
      </c>
      <c r="R44" s="26">
        <v>1</v>
      </c>
      <c r="S44" s="26">
        <v>1</v>
      </c>
      <c r="T44" s="26">
        <v>1</v>
      </c>
      <c r="U44" s="26">
        <v>1</v>
      </c>
      <c r="V44" s="26">
        <v>1</v>
      </c>
      <c r="W44" s="26">
        <v>0</v>
      </c>
      <c r="X44" s="26">
        <v>0</v>
      </c>
      <c r="Y44" s="26">
        <v>0</v>
      </c>
      <c r="Z44" s="26">
        <v>0</v>
      </c>
      <c r="AA44" s="26">
        <v>0</v>
      </c>
      <c r="AB44" s="26">
        <v>1</v>
      </c>
      <c r="AC44" s="26">
        <v>1</v>
      </c>
      <c r="AD44" s="26">
        <v>1</v>
      </c>
      <c r="AE44" s="26">
        <v>1</v>
      </c>
      <c r="AF44" s="26">
        <v>1</v>
      </c>
      <c r="AG44" s="26">
        <v>0</v>
      </c>
      <c r="AH44" s="26">
        <v>0</v>
      </c>
      <c r="AI44" s="26">
        <v>0</v>
      </c>
      <c r="AJ44" s="26">
        <v>0</v>
      </c>
      <c r="AK44" s="26">
        <v>0</v>
      </c>
      <c r="AL44" s="26">
        <v>1</v>
      </c>
      <c r="AM44" s="26">
        <v>1</v>
      </c>
      <c r="AN44" s="26">
        <v>1</v>
      </c>
      <c r="AO44" s="26">
        <v>1</v>
      </c>
      <c r="AP44" s="26">
        <v>1</v>
      </c>
      <c r="AQ44" s="26">
        <v>0</v>
      </c>
      <c r="AR44" s="26">
        <v>0</v>
      </c>
      <c r="AS44" s="26">
        <v>0</v>
      </c>
      <c r="AT44" s="26">
        <v>0</v>
      </c>
      <c r="AU44" s="26">
        <v>0</v>
      </c>
      <c r="AV44" s="26">
        <v>1</v>
      </c>
      <c r="AW44" s="26">
        <v>1</v>
      </c>
      <c r="AX44" s="26">
        <v>1</v>
      </c>
      <c r="AY44" s="26">
        <v>1</v>
      </c>
      <c r="AZ44" s="26">
        <v>1</v>
      </c>
    </row>
    <row r="45" spans="1:52" x14ac:dyDescent="0.25">
      <c r="B45" s="155" t="s">
        <v>269</v>
      </c>
      <c r="C45" s="144">
        <f>C42*$F$36*$F$37+C44*$F$36+C43</f>
        <v>0</v>
      </c>
      <c r="D45" s="144">
        <f t="shared" ref="D45:AZ45" si="4">D42*$F$36*$F$37+D44*$F$36+D43</f>
        <v>1</v>
      </c>
      <c r="E45" s="144">
        <f t="shared" si="4"/>
        <v>2</v>
      </c>
      <c r="F45" s="144">
        <f t="shared" si="4"/>
        <v>3</v>
      </c>
      <c r="G45" s="144">
        <f t="shared" si="4"/>
        <v>4</v>
      </c>
      <c r="H45" s="144">
        <f t="shared" si="4"/>
        <v>5</v>
      </c>
      <c r="I45" s="144">
        <f t="shared" si="4"/>
        <v>6</v>
      </c>
      <c r="J45" s="144">
        <f t="shared" si="4"/>
        <v>7</v>
      </c>
      <c r="K45" s="144">
        <f t="shared" si="4"/>
        <v>8</v>
      </c>
      <c r="L45" s="144">
        <f t="shared" si="4"/>
        <v>9</v>
      </c>
      <c r="M45" s="144">
        <f t="shared" si="4"/>
        <v>10</v>
      </c>
      <c r="N45" s="144">
        <f t="shared" si="4"/>
        <v>11</v>
      </c>
      <c r="O45" s="144">
        <f t="shared" si="4"/>
        <v>12</v>
      </c>
      <c r="P45" s="144">
        <f t="shared" si="4"/>
        <v>13</v>
      </c>
      <c r="Q45" s="144">
        <f t="shared" si="4"/>
        <v>14</v>
      </c>
      <c r="R45" s="144">
        <f t="shared" si="4"/>
        <v>15</v>
      </c>
      <c r="S45" s="144">
        <f t="shared" si="4"/>
        <v>16</v>
      </c>
      <c r="T45" s="144">
        <f t="shared" si="4"/>
        <v>17</v>
      </c>
      <c r="U45" s="144">
        <f t="shared" si="4"/>
        <v>18</v>
      </c>
      <c r="V45" s="144">
        <f t="shared" si="4"/>
        <v>19</v>
      </c>
      <c r="W45" s="144">
        <f t="shared" si="4"/>
        <v>20</v>
      </c>
      <c r="X45" s="144">
        <f t="shared" si="4"/>
        <v>21</v>
      </c>
      <c r="Y45" s="144">
        <f t="shared" si="4"/>
        <v>22</v>
      </c>
      <c r="Z45" s="144">
        <f t="shared" si="4"/>
        <v>23</v>
      </c>
      <c r="AA45" s="144">
        <f t="shared" si="4"/>
        <v>24</v>
      </c>
      <c r="AB45" s="144">
        <f t="shared" si="4"/>
        <v>25</v>
      </c>
      <c r="AC45" s="144">
        <f t="shared" si="4"/>
        <v>26</v>
      </c>
      <c r="AD45" s="144">
        <f t="shared" si="4"/>
        <v>27</v>
      </c>
      <c r="AE45" s="144">
        <f t="shared" si="4"/>
        <v>28</v>
      </c>
      <c r="AF45" s="144">
        <f t="shared" si="4"/>
        <v>29</v>
      </c>
      <c r="AG45" s="144">
        <f t="shared" si="4"/>
        <v>30</v>
      </c>
      <c r="AH45" s="144">
        <f t="shared" si="4"/>
        <v>31</v>
      </c>
      <c r="AI45" s="144">
        <f t="shared" si="4"/>
        <v>32</v>
      </c>
      <c r="AJ45" s="144">
        <f t="shared" si="4"/>
        <v>33</v>
      </c>
      <c r="AK45" s="144">
        <f t="shared" si="4"/>
        <v>34</v>
      </c>
      <c r="AL45" s="144">
        <f t="shared" si="4"/>
        <v>35</v>
      </c>
      <c r="AM45" s="144">
        <f t="shared" si="4"/>
        <v>36</v>
      </c>
      <c r="AN45" s="144">
        <f t="shared" si="4"/>
        <v>37</v>
      </c>
      <c r="AO45" s="144">
        <f t="shared" si="4"/>
        <v>38</v>
      </c>
      <c r="AP45" s="144">
        <f t="shared" si="4"/>
        <v>39</v>
      </c>
      <c r="AQ45" s="144">
        <f t="shared" si="4"/>
        <v>40</v>
      </c>
      <c r="AR45" s="144">
        <f t="shared" si="4"/>
        <v>41</v>
      </c>
      <c r="AS45" s="144">
        <f t="shared" si="4"/>
        <v>42</v>
      </c>
      <c r="AT45" s="144">
        <f t="shared" si="4"/>
        <v>43</v>
      </c>
      <c r="AU45" s="144">
        <f t="shared" si="4"/>
        <v>44</v>
      </c>
      <c r="AV45" s="144">
        <f t="shared" si="4"/>
        <v>45</v>
      </c>
      <c r="AW45" s="144">
        <f t="shared" si="4"/>
        <v>46</v>
      </c>
      <c r="AX45" s="144">
        <f t="shared" si="4"/>
        <v>47</v>
      </c>
      <c r="AY45" s="144">
        <f t="shared" si="4"/>
        <v>48</v>
      </c>
      <c r="AZ45" s="144">
        <f t="shared" si="4"/>
        <v>49</v>
      </c>
    </row>
    <row r="47" spans="1:52" x14ac:dyDescent="0.25">
      <c r="B47" s="156" t="s">
        <v>260</v>
      </c>
      <c r="C47">
        <f t="shared" ref="C47:AZ47" si="5">INT(C45/(5*2))</f>
        <v>0</v>
      </c>
      <c r="D47">
        <f t="shared" si="5"/>
        <v>0</v>
      </c>
      <c r="E47">
        <f t="shared" si="5"/>
        <v>0</v>
      </c>
      <c r="F47">
        <f t="shared" si="5"/>
        <v>0</v>
      </c>
      <c r="G47">
        <f t="shared" si="5"/>
        <v>0</v>
      </c>
      <c r="H47">
        <f t="shared" si="5"/>
        <v>0</v>
      </c>
      <c r="I47">
        <f t="shared" si="5"/>
        <v>0</v>
      </c>
      <c r="J47">
        <f t="shared" si="5"/>
        <v>0</v>
      </c>
      <c r="K47">
        <f t="shared" si="5"/>
        <v>0</v>
      </c>
      <c r="L47">
        <f t="shared" si="5"/>
        <v>0</v>
      </c>
      <c r="M47">
        <f t="shared" si="5"/>
        <v>1</v>
      </c>
      <c r="N47">
        <f t="shared" si="5"/>
        <v>1</v>
      </c>
      <c r="O47">
        <f t="shared" si="5"/>
        <v>1</v>
      </c>
      <c r="P47">
        <f t="shared" si="5"/>
        <v>1</v>
      </c>
      <c r="Q47">
        <f t="shared" si="5"/>
        <v>1</v>
      </c>
      <c r="R47">
        <f t="shared" si="5"/>
        <v>1</v>
      </c>
      <c r="S47">
        <f t="shared" si="5"/>
        <v>1</v>
      </c>
      <c r="T47">
        <f t="shared" si="5"/>
        <v>1</v>
      </c>
      <c r="U47">
        <f t="shared" si="5"/>
        <v>1</v>
      </c>
      <c r="V47">
        <f t="shared" si="5"/>
        <v>1</v>
      </c>
      <c r="W47">
        <f t="shared" si="5"/>
        <v>2</v>
      </c>
      <c r="X47">
        <f t="shared" si="5"/>
        <v>2</v>
      </c>
      <c r="Y47">
        <f>INT(Y45/(5*2))</f>
        <v>2</v>
      </c>
      <c r="Z47">
        <f t="shared" si="5"/>
        <v>2</v>
      </c>
      <c r="AA47">
        <f t="shared" si="5"/>
        <v>2</v>
      </c>
      <c r="AB47">
        <f t="shared" si="5"/>
        <v>2</v>
      </c>
      <c r="AC47">
        <f t="shared" si="5"/>
        <v>2</v>
      </c>
      <c r="AD47">
        <f t="shared" si="5"/>
        <v>2</v>
      </c>
      <c r="AE47">
        <f t="shared" si="5"/>
        <v>2</v>
      </c>
      <c r="AF47">
        <f t="shared" si="5"/>
        <v>2</v>
      </c>
      <c r="AG47">
        <f t="shared" si="5"/>
        <v>3</v>
      </c>
      <c r="AH47">
        <f t="shared" si="5"/>
        <v>3</v>
      </c>
      <c r="AI47">
        <f t="shared" si="5"/>
        <v>3</v>
      </c>
      <c r="AJ47">
        <f t="shared" si="5"/>
        <v>3</v>
      </c>
      <c r="AK47">
        <f t="shared" si="5"/>
        <v>3</v>
      </c>
      <c r="AL47">
        <f t="shared" si="5"/>
        <v>3</v>
      </c>
      <c r="AM47">
        <f t="shared" si="5"/>
        <v>3</v>
      </c>
      <c r="AN47">
        <f t="shared" si="5"/>
        <v>3</v>
      </c>
      <c r="AO47">
        <f t="shared" si="5"/>
        <v>3</v>
      </c>
      <c r="AP47">
        <f t="shared" si="5"/>
        <v>3</v>
      </c>
      <c r="AQ47">
        <f t="shared" si="5"/>
        <v>4</v>
      </c>
      <c r="AR47">
        <f t="shared" si="5"/>
        <v>4</v>
      </c>
      <c r="AS47">
        <f t="shared" si="5"/>
        <v>4</v>
      </c>
      <c r="AT47">
        <f t="shared" si="5"/>
        <v>4</v>
      </c>
      <c r="AU47">
        <f t="shared" si="5"/>
        <v>4</v>
      </c>
      <c r="AV47">
        <f t="shared" si="5"/>
        <v>4</v>
      </c>
      <c r="AW47">
        <f t="shared" si="5"/>
        <v>4</v>
      </c>
      <c r="AX47">
        <f t="shared" si="5"/>
        <v>4</v>
      </c>
      <c r="AY47">
        <f t="shared" si="5"/>
        <v>4</v>
      </c>
      <c r="AZ47">
        <f t="shared" si="5"/>
        <v>4</v>
      </c>
    </row>
    <row r="48" spans="1:52" x14ac:dyDescent="0.25">
      <c r="B48" s="156" t="s">
        <v>275</v>
      </c>
      <c r="C48">
        <f t="shared" ref="C48:AZ48" si="6">MOD(C45,5*2)</f>
        <v>0</v>
      </c>
      <c r="D48">
        <f t="shared" si="6"/>
        <v>1</v>
      </c>
      <c r="E48">
        <f t="shared" si="6"/>
        <v>2</v>
      </c>
      <c r="F48">
        <f t="shared" si="6"/>
        <v>3</v>
      </c>
      <c r="G48">
        <f t="shared" si="6"/>
        <v>4</v>
      </c>
      <c r="H48">
        <f t="shared" si="6"/>
        <v>5</v>
      </c>
      <c r="I48">
        <f t="shared" si="6"/>
        <v>6</v>
      </c>
      <c r="J48">
        <f t="shared" si="6"/>
        <v>7</v>
      </c>
      <c r="K48">
        <f t="shared" si="6"/>
        <v>8</v>
      </c>
      <c r="L48">
        <f t="shared" si="6"/>
        <v>9</v>
      </c>
      <c r="M48">
        <f t="shared" si="6"/>
        <v>0</v>
      </c>
      <c r="N48">
        <f t="shared" si="6"/>
        <v>1</v>
      </c>
      <c r="O48">
        <f t="shared" si="6"/>
        <v>2</v>
      </c>
      <c r="P48">
        <f t="shared" si="6"/>
        <v>3</v>
      </c>
      <c r="Q48">
        <f t="shared" si="6"/>
        <v>4</v>
      </c>
      <c r="R48">
        <f t="shared" si="6"/>
        <v>5</v>
      </c>
      <c r="S48">
        <f t="shared" si="6"/>
        <v>6</v>
      </c>
      <c r="T48">
        <f t="shared" si="6"/>
        <v>7</v>
      </c>
      <c r="U48">
        <f t="shared" si="6"/>
        <v>8</v>
      </c>
      <c r="V48">
        <f t="shared" si="6"/>
        <v>9</v>
      </c>
      <c r="W48">
        <f>MOD(W45,5*2)</f>
        <v>0</v>
      </c>
      <c r="X48">
        <f t="shared" si="6"/>
        <v>1</v>
      </c>
      <c r="Y48">
        <f t="shared" si="6"/>
        <v>2</v>
      </c>
      <c r="Z48">
        <f t="shared" si="6"/>
        <v>3</v>
      </c>
      <c r="AA48">
        <f t="shared" si="6"/>
        <v>4</v>
      </c>
      <c r="AB48">
        <f t="shared" si="6"/>
        <v>5</v>
      </c>
      <c r="AC48">
        <f t="shared" si="6"/>
        <v>6</v>
      </c>
      <c r="AD48">
        <f t="shared" si="6"/>
        <v>7</v>
      </c>
      <c r="AE48">
        <f t="shared" si="6"/>
        <v>8</v>
      </c>
      <c r="AF48">
        <f t="shared" si="6"/>
        <v>9</v>
      </c>
      <c r="AG48">
        <f t="shared" si="6"/>
        <v>0</v>
      </c>
      <c r="AH48">
        <f t="shared" si="6"/>
        <v>1</v>
      </c>
      <c r="AI48">
        <f t="shared" si="6"/>
        <v>2</v>
      </c>
      <c r="AJ48">
        <f t="shared" si="6"/>
        <v>3</v>
      </c>
      <c r="AK48">
        <f t="shared" si="6"/>
        <v>4</v>
      </c>
      <c r="AL48">
        <f t="shared" si="6"/>
        <v>5</v>
      </c>
      <c r="AM48">
        <f t="shared" si="6"/>
        <v>6</v>
      </c>
      <c r="AN48">
        <f t="shared" si="6"/>
        <v>7</v>
      </c>
      <c r="AO48">
        <f t="shared" si="6"/>
        <v>8</v>
      </c>
      <c r="AP48">
        <f t="shared" si="6"/>
        <v>9</v>
      </c>
      <c r="AQ48">
        <f t="shared" si="6"/>
        <v>0</v>
      </c>
      <c r="AR48">
        <f t="shared" si="6"/>
        <v>1</v>
      </c>
      <c r="AS48">
        <f t="shared" si="6"/>
        <v>2</v>
      </c>
      <c r="AT48">
        <f t="shared" si="6"/>
        <v>3</v>
      </c>
      <c r="AU48">
        <f t="shared" si="6"/>
        <v>4</v>
      </c>
      <c r="AV48">
        <f t="shared" si="6"/>
        <v>5</v>
      </c>
      <c r="AW48">
        <f t="shared" si="6"/>
        <v>6</v>
      </c>
      <c r="AX48">
        <f t="shared" si="6"/>
        <v>7</v>
      </c>
      <c r="AY48">
        <f t="shared" si="6"/>
        <v>8</v>
      </c>
      <c r="AZ48">
        <f t="shared" si="6"/>
        <v>9</v>
      </c>
    </row>
    <row r="49" spans="1:52" x14ac:dyDescent="0.25">
      <c r="A49" s="168" t="s">
        <v>276</v>
      </c>
      <c r="B49" s="168"/>
      <c r="C49">
        <f t="shared" ref="C49" si="7">C48/5</f>
        <v>0</v>
      </c>
      <c r="D49">
        <f>D48/5</f>
        <v>0.2</v>
      </c>
      <c r="E49">
        <f t="shared" ref="E49" si="8">E48/5</f>
        <v>0.4</v>
      </c>
      <c r="F49">
        <f t="shared" ref="F49" si="9">F48/5</f>
        <v>0.6</v>
      </c>
      <c r="G49">
        <f t="shared" ref="G49:H49" si="10">G48/5</f>
        <v>0.8</v>
      </c>
      <c r="H49">
        <f t="shared" si="10"/>
        <v>1</v>
      </c>
      <c r="I49">
        <f t="shared" ref="I49" si="11">I48/5</f>
        <v>1.2</v>
      </c>
      <c r="J49">
        <f t="shared" ref="J49" si="12">J48/5</f>
        <v>1.4</v>
      </c>
      <c r="K49">
        <f t="shared" ref="K49" si="13">K48/5</f>
        <v>1.6</v>
      </c>
      <c r="L49">
        <f t="shared" ref="L49" si="14">L48/5</f>
        <v>1.8</v>
      </c>
      <c r="M49">
        <f t="shared" ref="M49" si="15">M48/5</f>
        <v>0</v>
      </c>
      <c r="N49">
        <f t="shared" ref="N49" si="16">N48/5</f>
        <v>0.2</v>
      </c>
      <c r="O49">
        <f t="shared" ref="O49" si="17">O48/5</f>
        <v>0.4</v>
      </c>
      <c r="P49">
        <f t="shared" ref="P49" si="18">P48/5</f>
        <v>0.6</v>
      </c>
      <c r="Q49">
        <f t="shared" ref="Q49:R49" si="19">Q48/5</f>
        <v>0.8</v>
      </c>
      <c r="R49">
        <f t="shared" si="19"/>
        <v>1</v>
      </c>
      <c r="S49">
        <f t="shared" ref="S49" si="20">S48/5</f>
        <v>1.2</v>
      </c>
      <c r="T49">
        <f t="shared" ref="T49" si="21">T48/5</f>
        <v>1.4</v>
      </c>
      <c r="U49">
        <f t="shared" ref="U49" si="22">U48/5</f>
        <v>1.6</v>
      </c>
      <c r="V49">
        <f t="shared" ref="V49" si="23">V48/5</f>
        <v>1.8</v>
      </c>
      <c r="W49">
        <f t="shared" ref="W49:AA49" si="24">W48/5</f>
        <v>0</v>
      </c>
      <c r="X49">
        <f t="shared" si="24"/>
        <v>0.2</v>
      </c>
      <c r="Y49">
        <f t="shared" si="24"/>
        <v>0.4</v>
      </c>
      <c r="Z49">
        <f t="shared" si="24"/>
        <v>0.6</v>
      </c>
      <c r="AA49">
        <f t="shared" si="24"/>
        <v>0.8</v>
      </c>
      <c r="AB49">
        <f>AB48/5</f>
        <v>1</v>
      </c>
      <c r="AC49">
        <f t="shared" ref="AC49:AF49" si="25">AC48/5</f>
        <v>1.2</v>
      </c>
      <c r="AD49">
        <f t="shared" si="25"/>
        <v>1.4</v>
      </c>
      <c r="AE49">
        <f t="shared" si="25"/>
        <v>1.6</v>
      </c>
      <c r="AF49">
        <f t="shared" si="25"/>
        <v>1.8</v>
      </c>
      <c r="AG49">
        <f t="shared" ref="AG49" si="26">AG48/5</f>
        <v>0</v>
      </c>
      <c r="AH49">
        <f t="shared" ref="AH49" si="27">AH48/5</f>
        <v>0.2</v>
      </c>
      <c r="AI49">
        <f t="shared" ref="AI49" si="28">AI48/5</f>
        <v>0.4</v>
      </c>
      <c r="AJ49">
        <f t="shared" ref="AJ49" si="29">AJ48/5</f>
        <v>0.6</v>
      </c>
      <c r="AK49">
        <f t="shared" ref="AK49" si="30">AK48/5</f>
        <v>0.8</v>
      </c>
      <c r="AL49">
        <f t="shared" ref="AL49" si="31">AL48/5</f>
        <v>1</v>
      </c>
      <c r="AM49">
        <f t="shared" ref="AM49" si="32">AM48/5</f>
        <v>1.2</v>
      </c>
      <c r="AN49">
        <f t="shared" ref="AN49" si="33">AN48/5</f>
        <v>1.4</v>
      </c>
      <c r="AO49">
        <f t="shared" ref="AO49" si="34">AO48/5</f>
        <v>1.6</v>
      </c>
      <c r="AP49">
        <f t="shared" ref="AP49" si="35">AP48/5</f>
        <v>1.8</v>
      </c>
      <c r="AQ49">
        <f t="shared" ref="AQ49" si="36">AQ48/5</f>
        <v>0</v>
      </c>
      <c r="AR49">
        <f t="shared" ref="AR49" si="37">AR48/5</f>
        <v>0.2</v>
      </c>
      <c r="AS49">
        <f t="shared" ref="AS49" si="38">AS48/5</f>
        <v>0.4</v>
      </c>
      <c r="AT49">
        <f t="shared" ref="AT49" si="39">AT48/5</f>
        <v>0.6</v>
      </c>
      <c r="AU49">
        <f t="shared" ref="AU49" si="40">AU48/5</f>
        <v>0.8</v>
      </c>
      <c r="AV49">
        <f t="shared" ref="AV49" si="41">AV48/5</f>
        <v>1</v>
      </c>
      <c r="AW49">
        <f t="shared" ref="AW49" si="42">AW48/5</f>
        <v>1.2</v>
      </c>
      <c r="AX49">
        <f t="shared" ref="AX49" si="43">AX48/5</f>
        <v>1.4</v>
      </c>
      <c r="AY49">
        <f t="shared" ref="AY49" si="44">AY48/5</f>
        <v>1.6</v>
      </c>
      <c r="AZ49">
        <f t="shared" ref="AZ49" si="45">AZ48/5</f>
        <v>1.8</v>
      </c>
    </row>
    <row r="50" spans="1:52" x14ac:dyDescent="0.25">
      <c r="B50" t="s">
        <v>138</v>
      </c>
      <c r="C50">
        <f t="shared" ref="C50" si="46">INT(C49)</f>
        <v>0</v>
      </c>
      <c r="D50">
        <f t="shared" ref="D50" si="47">INT(D49)</f>
        <v>0</v>
      </c>
      <c r="E50">
        <f t="shared" ref="E50" si="48">INT(E49)</f>
        <v>0</v>
      </c>
      <c r="F50">
        <f t="shared" ref="F50" si="49">INT(F49)</f>
        <v>0</v>
      </c>
      <c r="G50">
        <f t="shared" ref="G50" si="50">INT(G49)</f>
        <v>0</v>
      </c>
      <c r="H50">
        <f t="shared" ref="H50" si="51">INT(H49)</f>
        <v>1</v>
      </c>
      <c r="I50">
        <f t="shared" ref="I50" si="52">INT(I49)</f>
        <v>1</v>
      </c>
      <c r="J50">
        <f t="shared" ref="J50" si="53">INT(J49)</f>
        <v>1</v>
      </c>
      <c r="K50">
        <f t="shared" ref="K50" si="54">INT(K49)</f>
        <v>1</v>
      </c>
      <c r="L50">
        <f t="shared" ref="L50:M50" si="55">INT(L49)</f>
        <v>1</v>
      </c>
      <c r="M50">
        <f t="shared" si="55"/>
        <v>0</v>
      </c>
      <c r="N50">
        <f t="shared" ref="N50" si="56">INT(N49)</f>
        <v>0</v>
      </c>
      <c r="O50">
        <f t="shared" ref="O50" si="57">INT(O49)</f>
        <v>0</v>
      </c>
      <c r="P50">
        <f t="shared" ref="P50" si="58">INT(P49)</f>
        <v>0</v>
      </c>
      <c r="Q50">
        <f t="shared" ref="Q50" si="59">INT(Q49)</f>
        <v>0</v>
      </c>
      <c r="R50">
        <f t="shared" ref="R50" si="60">INT(R49)</f>
        <v>1</v>
      </c>
      <c r="S50">
        <f t="shared" ref="S50" si="61">INT(S49)</f>
        <v>1</v>
      </c>
      <c r="T50">
        <f t="shared" ref="T50" si="62">INT(T49)</f>
        <v>1</v>
      </c>
      <c r="U50">
        <f t="shared" ref="U50" si="63">INT(U49)</f>
        <v>1</v>
      </c>
      <c r="V50">
        <f t="shared" ref="V50" si="64">INT(V49)</f>
        <v>1</v>
      </c>
      <c r="W50">
        <f>INT(W49)</f>
        <v>0</v>
      </c>
      <c r="X50">
        <f t="shared" ref="X50:AF50" si="65">INT(X49)</f>
        <v>0</v>
      </c>
      <c r="Y50">
        <f t="shared" si="65"/>
        <v>0</v>
      </c>
      <c r="Z50">
        <f t="shared" si="65"/>
        <v>0</v>
      </c>
      <c r="AA50">
        <f t="shared" si="65"/>
        <v>0</v>
      </c>
      <c r="AB50">
        <f t="shared" si="65"/>
        <v>1</v>
      </c>
      <c r="AC50">
        <f t="shared" si="65"/>
        <v>1</v>
      </c>
      <c r="AD50">
        <f t="shared" si="65"/>
        <v>1</v>
      </c>
      <c r="AE50">
        <f t="shared" si="65"/>
        <v>1</v>
      </c>
      <c r="AF50">
        <f t="shared" si="65"/>
        <v>1</v>
      </c>
      <c r="AG50">
        <f t="shared" ref="AG50" si="66">INT(AG49)</f>
        <v>0</v>
      </c>
      <c r="AH50">
        <f t="shared" ref="AH50" si="67">INT(AH49)</f>
        <v>0</v>
      </c>
      <c r="AI50">
        <f t="shared" ref="AI50" si="68">INT(AI49)</f>
        <v>0</v>
      </c>
      <c r="AJ50">
        <f t="shared" ref="AJ50" si="69">INT(AJ49)</f>
        <v>0</v>
      </c>
      <c r="AK50">
        <f t="shared" ref="AK50" si="70">INT(AK49)</f>
        <v>0</v>
      </c>
      <c r="AL50">
        <f t="shared" ref="AL50" si="71">INT(AL49)</f>
        <v>1</v>
      </c>
      <c r="AM50">
        <f t="shared" ref="AM50" si="72">INT(AM49)</f>
        <v>1</v>
      </c>
      <c r="AN50">
        <f t="shared" ref="AN50" si="73">INT(AN49)</f>
        <v>1</v>
      </c>
      <c r="AO50">
        <f t="shared" ref="AO50" si="74">INT(AO49)</f>
        <v>1</v>
      </c>
      <c r="AP50">
        <f t="shared" ref="AP50" si="75">INT(AP49)</f>
        <v>1</v>
      </c>
      <c r="AQ50">
        <f t="shared" ref="AQ50" si="76">INT(AQ49)</f>
        <v>0</v>
      </c>
      <c r="AR50">
        <f t="shared" ref="AR50" si="77">INT(AR49)</f>
        <v>0</v>
      </c>
      <c r="AS50">
        <f t="shared" ref="AS50" si="78">INT(AS49)</f>
        <v>0</v>
      </c>
      <c r="AT50">
        <f t="shared" ref="AT50" si="79">INT(AT49)</f>
        <v>0</v>
      </c>
      <c r="AU50">
        <f t="shared" ref="AU50" si="80">INT(AU49)</f>
        <v>0</v>
      </c>
      <c r="AV50">
        <f t="shared" ref="AV50" si="81">INT(AV49)</f>
        <v>1</v>
      </c>
      <c r="AW50">
        <f t="shared" ref="AW50" si="82">INT(AW49)</f>
        <v>1</v>
      </c>
      <c r="AX50">
        <f t="shared" ref="AX50" si="83">INT(AX49)</f>
        <v>1</v>
      </c>
      <c r="AY50">
        <f t="shared" ref="AY50" si="84">INT(AY49)</f>
        <v>1</v>
      </c>
      <c r="AZ50">
        <f t="shared" ref="AZ50" si="85">INT(AZ49)</f>
        <v>1</v>
      </c>
    </row>
    <row r="51" spans="1:52" x14ac:dyDescent="0.25">
      <c r="B51" t="s">
        <v>137</v>
      </c>
      <c r="C51">
        <f t="shared" ref="C51:Q51" si="86">C48-(C50*5)</f>
        <v>0</v>
      </c>
      <c r="D51">
        <f t="shared" si="86"/>
        <v>1</v>
      </c>
      <c r="E51">
        <f t="shared" si="86"/>
        <v>2</v>
      </c>
      <c r="F51">
        <f t="shared" si="86"/>
        <v>3</v>
      </c>
      <c r="G51">
        <f t="shared" si="86"/>
        <v>4</v>
      </c>
      <c r="H51">
        <f t="shared" si="86"/>
        <v>0</v>
      </c>
      <c r="I51">
        <f t="shared" si="86"/>
        <v>1</v>
      </c>
      <c r="J51">
        <f t="shared" si="86"/>
        <v>2</v>
      </c>
      <c r="K51">
        <f t="shared" si="86"/>
        <v>3</v>
      </c>
      <c r="L51">
        <f t="shared" si="86"/>
        <v>4</v>
      </c>
      <c r="M51">
        <f t="shared" si="86"/>
        <v>0</v>
      </c>
      <c r="N51">
        <f t="shared" si="86"/>
        <v>1</v>
      </c>
      <c r="O51">
        <f t="shared" si="86"/>
        <v>2</v>
      </c>
      <c r="P51">
        <f t="shared" si="86"/>
        <v>3</v>
      </c>
      <c r="Q51">
        <f t="shared" si="86"/>
        <v>4</v>
      </c>
      <c r="R51">
        <f>R48-(R50*5)</f>
        <v>0</v>
      </c>
      <c r="S51">
        <f t="shared" ref="S51:U51" si="87">S48-(S50*5)</f>
        <v>1</v>
      </c>
      <c r="T51">
        <f t="shared" si="87"/>
        <v>2</v>
      </c>
      <c r="U51">
        <f t="shared" si="87"/>
        <v>3</v>
      </c>
      <c r="V51">
        <f>V48-(V50*5)</f>
        <v>4</v>
      </c>
      <c r="W51">
        <f t="shared" ref="W51" si="88">W48-(W50*5)</f>
        <v>0</v>
      </c>
      <c r="X51">
        <f t="shared" ref="X51" si="89">X48-(X50*5)</f>
        <v>1</v>
      </c>
      <c r="Y51">
        <f t="shared" ref="Y51" si="90">Y48-(Y50*5)</f>
        <v>2</v>
      </c>
      <c r="Z51">
        <f t="shared" ref="Z51:AB51" si="91">Z48-(Z50*5)</f>
        <v>3</v>
      </c>
      <c r="AA51">
        <f t="shared" si="91"/>
        <v>4</v>
      </c>
      <c r="AB51">
        <f t="shared" si="91"/>
        <v>0</v>
      </c>
      <c r="AC51">
        <f t="shared" ref="AC51" si="92">AC48-(AC50*5)</f>
        <v>1</v>
      </c>
      <c r="AD51">
        <f t="shared" ref="AD51" si="93">AD48-(AD50*5)</f>
        <v>2</v>
      </c>
      <c r="AE51">
        <f t="shared" ref="AE51:AG51" si="94">AE48-(AE50*5)</f>
        <v>3</v>
      </c>
      <c r="AF51">
        <f t="shared" si="94"/>
        <v>4</v>
      </c>
      <c r="AG51">
        <f t="shared" si="94"/>
        <v>0</v>
      </c>
      <c r="AH51">
        <f t="shared" ref="AH51" si="95">AH48-(AH50*5)</f>
        <v>1</v>
      </c>
      <c r="AI51">
        <f t="shared" ref="AI51" si="96">AI48-(AI50*5)</f>
        <v>2</v>
      </c>
      <c r="AJ51">
        <f t="shared" ref="AJ51:AL51" si="97">AJ48-(AJ50*5)</f>
        <v>3</v>
      </c>
      <c r="AK51">
        <f t="shared" si="97"/>
        <v>4</v>
      </c>
      <c r="AL51">
        <f t="shared" si="97"/>
        <v>0</v>
      </c>
      <c r="AM51">
        <f t="shared" ref="AM51" si="98">AM48-(AM50*5)</f>
        <v>1</v>
      </c>
      <c r="AN51">
        <f t="shared" ref="AN51" si="99">AN48-(AN50*5)</f>
        <v>2</v>
      </c>
      <c r="AO51">
        <f t="shared" ref="AO51:AQ51" si="100">AO48-(AO50*5)</f>
        <v>3</v>
      </c>
      <c r="AP51">
        <f t="shared" si="100"/>
        <v>4</v>
      </c>
      <c r="AQ51">
        <f t="shared" si="100"/>
        <v>0</v>
      </c>
      <c r="AR51">
        <f t="shared" ref="AR51" si="101">AR48-(AR50*5)</f>
        <v>1</v>
      </c>
      <c r="AS51">
        <f t="shared" ref="AS51" si="102">AS48-(AS50*5)</f>
        <v>2</v>
      </c>
      <c r="AT51">
        <f t="shared" ref="AT51:AV51" si="103">AT48-(AT50*5)</f>
        <v>3</v>
      </c>
      <c r="AU51">
        <f t="shared" si="103"/>
        <v>4</v>
      </c>
      <c r="AV51">
        <f t="shared" si="103"/>
        <v>0</v>
      </c>
      <c r="AW51">
        <f t="shared" ref="AW51" si="104">AW48-(AW50*5)</f>
        <v>1</v>
      </c>
      <c r="AX51">
        <f t="shared" ref="AX51" si="105">AX48-(AX50*5)</f>
        <v>2</v>
      </c>
      <c r="AY51">
        <f t="shared" ref="AY51:AZ51" si="106">AY48-(AY50*5)</f>
        <v>3</v>
      </c>
      <c r="AZ51">
        <f t="shared" si="106"/>
        <v>4</v>
      </c>
    </row>
    <row r="52" spans="1:52" x14ac:dyDescent="0.25">
      <c r="B52" t="s">
        <v>277</v>
      </c>
    </row>
  </sheetData>
  <mergeCells count="1">
    <mergeCell ref="A49:B49"/>
  </mergeCells>
  <conditionalFormatting sqref="B8:B9 D9 F9 H9 J9 L9 N9 P9 B15:Q15 B17:B18 B34:H34 B7:AG7">
    <cfRule type="cellIs" dxfId="3" priority="7" operator="equal">
      <formula>1</formula>
    </cfRule>
  </conditionalFormatting>
  <conditionalFormatting sqref="B26:Z26 B27">
    <cfRule type="cellIs" dxfId="2" priority="5" operator="equal">
      <formula>1</formula>
    </cfRule>
  </conditionalFormatting>
  <conditionalFormatting sqref="B36:B37">
    <cfRule type="cellIs" dxfId="1" priority="2" operator="equal">
      <formula>1</formula>
    </cfRule>
  </conditionalFormatting>
  <conditionalFormatting sqref="H17">
    <cfRule type="cellIs" dxfId="0" priority="1" operator="equal">
      <formula>1</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Sheet1</vt:lpstr>
      <vt:lpstr>MiningAllFrequentSingleEdge</vt:lpstr>
      <vt:lpstr>Extraction of Unique Edge</vt:lpstr>
      <vt:lpstr>NaiveScan</vt:lpstr>
      <vt:lpstr>BinaryTreeScan</vt:lpstr>
      <vt:lpstr>ScanLargeArray</vt:lpstr>
      <vt:lpstr>GlobalMemoryRead</vt:lpstr>
      <vt:lpstr>ExtractUniqueExtension</vt:lpstr>
      <vt:lpstr>Le</vt:lpstr>
      <vt:lpstr>Lv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Bencat</dc:creator>
  <cp:lastModifiedBy>Bencat</cp:lastModifiedBy>
  <dcterms:created xsi:type="dcterms:W3CDTF">2017-04-07T01:26:49Z</dcterms:created>
  <dcterms:modified xsi:type="dcterms:W3CDTF">2017-05-06T07:26:52Z</dcterms:modified>
</cp:coreProperties>
</file>