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L\Work\Research\Dr. Uyaguari\AG\AG-TL-MUD-human-enteric-viruses-quantitation\210621 - AG thesis\Raw\Metadata\"/>
    </mc:Choice>
  </mc:AlternateContent>
  <xr:revisionPtr revIDLastSave="0" documentId="13_ncr:1_{66AD114B-CD95-4C2F-B5D6-88236416F32F}" xr6:coauthVersionLast="47" xr6:coauthVersionMax="47" xr10:uidLastSave="{00000000-0000-0000-0000-000000000000}"/>
  <bookViews>
    <workbookView xWindow="12072" yWindow="4680" windowWidth="10824" windowHeight="7500" activeTab="2" xr2:uid="{00000000-000D-0000-FFFF-FFFF00000000}"/>
  </bookViews>
  <sheets>
    <sheet name="Operating data" sheetId="1" r:id="rId1"/>
    <sheet name="RawSewage" sheetId="2" r:id="rId2"/>
    <sheet name="Effluent" sheetId="3" r:id="rId3"/>
  </sheets>
  <externalReferences>
    <externalReference r:id="rId4"/>
    <externalReference r:id="rId5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3" l="1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P5" i="3"/>
  <c r="M5" i="3"/>
  <c r="L5" i="3"/>
  <c r="K5" i="3"/>
  <c r="J5" i="3"/>
  <c r="F5" i="3"/>
  <c r="D5" i="3"/>
  <c r="U18" i="3"/>
  <c r="V21" i="3"/>
  <c r="V20" i="3"/>
  <c r="V19" i="3"/>
  <c r="V18" i="3"/>
  <c r="U21" i="3"/>
  <c r="U20" i="3"/>
  <c r="U19" i="3"/>
  <c r="X21" i="3"/>
  <c r="X20" i="3"/>
  <c r="X19" i="3"/>
  <c r="X18" i="3"/>
  <c r="D44" i="3"/>
  <c r="U45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F44" i="3"/>
  <c r="E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C33" i="3"/>
  <c r="BW15" i="1"/>
  <c r="BV15" i="1"/>
  <c r="BU15" i="1"/>
  <c r="BT15" i="1"/>
  <c r="BW14" i="1"/>
  <c r="BV14" i="1"/>
  <c r="BU14" i="1"/>
  <c r="BT14" i="1"/>
  <c r="BW13" i="1"/>
  <c r="BV13" i="1"/>
  <c r="BU13" i="1"/>
  <c r="BT13" i="1"/>
  <c r="BW12" i="1"/>
  <c r="BV12" i="1"/>
  <c r="BU12" i="1"/>
  <c r="BT12" i="1"/>
  <c r="BW11" i="1"/>
  <c r="BV11" i="1"/>
  <c r="BU11" i="1"/>
  <c r="BT11" i="1"/>
  <c r="BW10" i="1"/>
  <c r="BV10" i="1"/>
  <c r="BU10" i="1"/>
  <c r="BT10" i="1"/>
  <c r="BW9" i="1"/>
  <c r="BV9" i="1"/>
  <c r="BU9" i="1"/>
  <c r="BT9" i="1"/>
  <c r="BW8" i="1"/>
  <c r="BV8" i="1"/>
  <c r="BU8" i="1"/>
  <c r="BT8" i="1"/>
  <c r="BW7" i="1"/>
  <c r="BV7" i="1"/>
  <c r="BU7" i="1"/>
  <c r="BT7" i="1"/>
</calcChain>
</file>

<file path=xl/sharedStrings.xml><?xml version="1.0" encoding="utf-8"?>
<sst xmlns="http://schemas.openxmlformats.org/spreadsheetml/2006/main" count="219" uniqueCount="111">
  <si>
    <t>Raw Pumping</t>
  </si>
  <si>
    <t>Primary Clarifiers</t>
  </si>
  <si>
    <t>HPO</t>
  </si>
  <si>
    <t>BL#1</t>
  </si>
  <si>
    <t>BL#2</t>
  </si>
  <si>
    <t>Flow (MLD)</t>
  </si>
  <si>
    <t>Temp.</t>
  </si>
  <si>
    <t>Surge well</t>
  </si>
  <si>
    <t>Total bypass time (min)</t>
  </si>
  <si>
    <t>Blanket level (cm)</t>
  </si>
  <si>
    <t>TSS</t>
  </si>
  <si>
    <t>SRT (d)</t>
  </si>
  <si>
    <t>WAS (MLD)</t>
  </si>
  <si>
    <t>Vent Purity</t>
  </si>
  <si>
    <t>MLSS (mg/L)</t>
  </si>
  <si>
    <t>F/M</t>
  </si>
  <si>
    <t>RAS SS (mg/L)</t>
  </si>
  <si>
    <t>SSV (mL)</t>
  </si>
  <si>
    <t>SVI</t>
  </si>
  <si>
    <t>SC depth (cm)</t>
  </si>
  <si>
    <t>Turbidity</t>
  </si>
  <si>
    <t>2nd. Eff. Tur.</t>
  </si>
  <si>
    <t>UV dose</t>
  </si>
  <si>
    <t>E-Coli (Final)</t>
  </si>
  <si>
    <t>Fecal (Final)</t>
  </si>
  <si>
    <t>E-Coli (UV4)</t>
  </si>
  <si>
    <t>UV4 Filtered UVT (%)</t>
  </si>
  <si>
    <t>Final Eff.</t>
  </si>
  <si>
    <t>Date</t>
  </si>
  <si>
    <t>Min</t>
  </si>
  <si>
    <t>Max</t>
  </si>
  <si>
    <t>Avg.</t>
  </si>
  <si>
    <t>Min level</t>
  </si>
  <si>
    <t>Max level</t>
  </si>
  <si>
    <t>#1</t>
  </si>
  <si>
    <t>#2</t>
  </si>
  <si>
    <t>#3</t>
  </si>
  <si>
    <t>#4</t>
  </si>
  <si>
    <t>#5</t>
  </si>
  <si>
    <t>BOD</t>
  </si>
  <si>
    <t>cBOD</t>
  </si>
  <si>
    <t>E-Coli
Geo-mean</t>
  </si>
  <si>
    <t>Fecal Geo-mean</t>
  </si>
  <si>
    <t>UWL</t>
  </si>
  <si>
    <t>UAL (132)</t>
  </si>
  <si>
    <t>UAL (136)</t>
  </si>
  <si>
    <t>TN Rem. (kg/d)</t>
  </si>
  <si>
    <t>TP Load (kg/d)</t>
  </si>
  <si>
    <t>Time</t>
  </si>
  <si>
    <t>Average Flow (MLD)</t>
  </si>
  <si>
    <t>Max Flow (MLD)</t>
  </si>
  <si>
    <t>TS (mg/L)</t>
  </si>
  <si>
    <t>TSS (mg/L)</t>
  </si>
  <si>
    <t>BOD5 (mg/L)</t>
  </si>
  <si>
    <t>COD (mg/L)</t>
  </si>
  <si>
    <t>sCOD (mg/L)</t>
  </si>
  <si>
    <t>NH4-N (mg/L)</t>
  </si>
  <si>
    <t>NOx-N (mg/L)</t>
  </si>
  <si>
    <t>PO4-P (mg/L)</t>
  </si>
  <si>
    <t>TP (mg/L)</t>
  </si>
  <si>
    <t>TOC (mg/L)</t>
  </si>
  <si>
    <t>TN (mg/L)</t>
  </si>
  <si>
    <t>Raw Flow (MLD)</t>
  </si>
  <si>
    <t>pH_Grab</t>
  </si>
  <si>
    <t>Turbidity (NTU)</t>
  </si>
  <si>
    <t>BOD (mg/L)</t>
  </si>
  <si>
    <t>cBOD (mg/L)</t>
  </si>
  <si>
    <t>Grab Flow (MLD)</t>
  </si>
  <si>
    <t>Grab Temp (C)</t>
  </si>
  <si>
    <t>Filtered UVT_Grab (%)</t>
  </si>
  <si>
    <t>E-coli</t>
  </si>
  <si>
    <t xml:space="preserve">Fecal </t>
  </si>
  <si>
    <t>Event1</t>
  </si>
  <si>
    <t>Event2</t>
  </si>
  <si>
    <t>Event3</t>
  </si>
  <si>
    <t>Event4</t>
  </si>
  <si>
    <t>.</t>
  </si>
  <si>
    <t>Mean temp (C)</t>
  </si>
  <si>
    <t>Cumulative 3-day pre-sampling-day precip (mm)</t>
  </si>
  <si>
    <t>Metadata - Standardized</t>
  </si>
  <si>
    <t>log(Raw Flow (MLD))</t>
  </si>
  <si>
    <t>log(TS (mg/L))</t>
  </si>
  <si>
    <t>log(Turbidity (NTU))</t>
  </si>
  <si>
    <t>log(TSS (mg/L))</t>
  </si>
  <si>
    <t>log(BOD (mg/L))</t>
  </si>
  <si>
    <t>log(cBOD (mg/L))</t>
  </si>
  <si>
    <t>log(sCOD (mg/L))</t>
  </si>
  <si>
    <t>log(COD (mg/L))</t>
  </si>
  <si>
    <t>log(NH4-N (mg/L))</t>
  </si>
  <si>
    <t>log(NOx-N (mg/L))</t>
  </si>
  <si>
    <t>log(PO4-P (mg/L))</t>
  </si>
  <si>
    <t>log(TP (mg/L))</t>
  </si>
  <si>
    <t>log(TOC (mg/L))</t>
  </si>
  <si>
    <t>log(TN (mg/L))</t>
  </si>
  <si>
    <t>log(Grab Flow (MLD))</t>
  </si>
  <si>
    <t>E-coli (MPN/100 mL)</t>
  </si>
  <si>
    <t>Fecal (MPN/100 mL)</t>
  </si>
  <si>
    <t>E-coli (MPN/mL)</t>
  </si>
  <si>
    <t>Fecal (MPN/mL)</t>
  </si>
  <si>
    <t>Values in bold are interpolated by taking the average of day before &amp; day after.</t>
  </si>
  <si>
    <t>Event</t>
  </si>
  <si>
    <t>Time (yyyy-mm-dd)</t>
  </si>
  <si>
    <t>Grab pH</t>
  </si>
  <si>
    <t>log(Grab Temperature (C))</t>
  </si>
  <si>
    <t>log(Grab Filtered UVT (%))</t>
  </si>
  <si>
    <t>log(Fecal coliform (MPN/mL))</t>
  </si>
  <si>
    <t>Precipitation (mm)</t>
  </si>
  <si>
    <t>log(Mean temperature (K))</t>
  </si>
  <si>
    <r>
      <t>log(</t>
    </r>
    <r>
      <rPr>
        <b/>
        <i/>
        <sz val="11"/>
        <color rgb="FF000000"/>
        <rFont val="Arial"/>
        <family val="2"/>
      </rPr>
      <t>E. coli</t>
    </r>
    <r>
      <rPr>
        <b/>
        <sz val="11"/>
        <color rgb="FF000000"/>
        <rFont val="Arial"/>
        <family val="2"/>
      </rPr>
      <t xml:space="preserve"> (MPN/mL))</t>
    </r>
  </si>
  <si>
    <r>
      <t>Grab Temperature (</t>
    </r>
    <r>
      <rPr>
        <b/>
        <sz val="10"/>
        <color rgb="FF000000"/>
        <rFont val="Calibri"/>
        <family val="2"/>
      </rPr>
      <t>°</t>
    </r>
    <r>
      <rPr>
        <b/>
        <sz val="10"/>
        <color rgb="FF000000"/>
        <rFont val="Arial"/>
        <family val="2"/>
      </rPr>
      <t>C)</t>
    </r>
  </si>
  <si>
    <t>Mean Temperature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</si>
</sst>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1011009]yyyy\-mm\-dd"/>
    <numFmt numFmtId="166" formatCode="&quot;&quot;###,###,##0.0"/>
    <numFmt numFmtId="167" formatCode="&quot;&quot;###,###,##0"/>
    <numFmt numFmtId="168" formatCode="&quot;&quot;###,###,##0.00"/>
  </numFmts>
  <fonts count="23" x14ac:knownFonts="1">
    <font>
      <sz val="11"/>
      <color theme="1"/>
      <name val="Calibri"/>
      <family val="2"/>
      <scheme val="minor"/>
    </font>
    <font>
      <sz val="16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i/>
      <sz val="10"/>
      <color indexed="53"/>
      <name val="Arial"/>
      <family val="2"/>
    </font>
    <font>
      <i/>
      <sz val="10"/>
      <color indexed="10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8DCFF"/>
      </patternFill>
    </fill>
    <fill>
      <patternFill patternType="solid">
        <fgColor rgb="FFE8E8E8"/>
      </patternFill>
    </fill>
    <fill>
      <patternFill patternType="solid">
        <fgColor rgb="FFC8DCFF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88">
    <xf numFmtId="0" fontId="0" fillId="0" borderId="0" xfId="0"/>
    <xf numFmtId="0" fontId="1" fillId="0" borderId="0" xfId="0" applyFont="1" applyBorder="1" applyProtection="1">
      <protection locked="0"/>
    </xf>
    <xf numFmtId="0" fontId="1" fillId="0" borderId="0" xfId="0" applyFont="1"/>
    <xf numFmtId="1" fontId="1" fillId="0" borderId="0" xfId="0" applyNumberFormat="1" applyFont="1"/>
    <xf numFmtId="0" fontId="4" fillId="0" borderId="0" xfId="0" applyFont="1" applyBorder="1" applyProtection="1">
      <protection locked="0"/>
    </xf>
    <xf numFmtId="0" fontId="4" fillId="0" borderId="0" xfId="0" applyFont="1"/>
    <xf numFmtId="0" fontId="4" fillId="6" borderId="0" xfId="0" applyFont="1" applyFill="1" applyBorder="1" applyAlignment="1">
      <alignment horizontal="center"/>
    </xf>
    <xf numFmtId="1" fontId="4" fillId="0" borderId="0" xfId="0" applyNumberFormat="1" applyFont="1"/>
    <xf numFmtId="0" fontId="8" fillId="0" borderId="0" xfId="0" applyFont="1" applyBorder="1" applyProtection="1">
      <protection locked="0"/>
    </xf>
    <xf numFmtId="2" fontId="6" fillId="2" borderId="1" xfId="0" applyNumberFormat="1" applyFont="1" applyFill="1" applyBorder="1" applyAlignment="1" applyProtection="1">
      <alignment horizontal="center" wrapText="1"/>
      <protection locked="0"/>
    </xf>
    <xf numFmtId="2" fontId="6" fillId="2" borderId="2" xfId="0" applyNumberFormat="1" applyFont="1" applyFill="1" applyBorder="1" applyAlignment="1" applyProtection="1">
      <alignment horizontal="center" wrapText="1"/>
      <protection locked="0"/>
    </xf>
    <xf numFmtId="164" fontId="6" fillId="2" borderId="14" xfId="0" applyNumberFormat="1" applyFont="1" applyFill="1" applyBorder="1" applyAlignment="1" applyProtection="1">
      <alignment horizontal="center" wrapText="1"/>
      <protection locked="0"/>
    </xf>
    <xf numFmtId="164" fontId="6" fillId="2" borderId="15" xfId="0" applyNumberFormat="1" applyFont="1" applyFill="1" applyBorder="1" applyAlignment="1" applyProtection="1">
      <alignment horizontal="center" wrapText="1"/>
      <protection locked="0"/>
    </xf>
    <xf numFmtId="1" fontId="6" fillId="3" borderId="1" xfId="0" applyNumberFormat="1" applyFont="1" applyFill="1" applyBorder="1" applyAlignment="1" applyProtection="1">
      <alignment horizontal="center" wrapText="1"/>
      <protection locked="0"/>
    </xf>
    <xf numFmtId="1" fontId="6" fillId="3" borderId="2" xfId="0" applyNumberFormat="1" applyFont="1" applyFill="1" applyBorder="1" applyAlignment="1" applyProtection="1">
      <alignment horizontal="center" wrapText="1"/>
      <protection locked="0"/>
    </xf>
    <xf numFmtId="1" fontId="6" fillId="3" borderId="3" xfId="0" applyNumberFormat="1" applyFont="1" applyFill="1" applyBorder="1" applyAlignment="1" applyProtection="1">
      <alignment horizontal="center" wrapText="1"/>
      <protection locked="0"/>
    </xf>
    <xf numFmtId="2" fontId="6" fillId="4" borderId="16" xfId="0" applyNumberFormat="1" applyFont="1" applyFill="1" applyBorder="1" applyAlignment="1" applyProtection="1">
      <alignment horizontal="center" wrapText="1"/>
      <protection locked="0"/>
    </xf>
    <xf numFmtId="2" fontId="6" fillId="4" borderId="0" xfId="0" applyNumberFormat="1" applyFont="1" applyFill="1" applyBorder="1" applyAlignment="1" applyProtection="1">
      <alignment horizontal="center" wrapText="1"/>
      <protection locked="0"/>
    </xf>
    <xf numFmtId="2" fontId="6" fillId="4" borderId="17" xfId="0" applyNumberFormat="1" applyFont="1" applyFill="1" applyBorder="1" applyAlignment="1" applyProtection="1">
      <alignment horizontal="center" wrapText="1"/>
      <protection locked="0"/>
    </xf>
    <xf numFmtId="164" fontId="6" fillId="4" borderId="18" xfId="0" applyNumberFormat="1" applyFont="1" applyFill="1" applyBorder="1" applyAlignment="1" applyProtection="1">
      <alignment horizontal="center" wrapText="1"/>
      <protection locked="0"/>
    </xf>
    <xf numFmtId="164" fontId="6" fillId="4" borderId="0" xfId="0" applyNumberFormat="1" applyFont="1" applyFill="1" applyBorder="1" applyAlignment="1" applyProtection="1">
      <alignment horizontal="center" wrapText="1"/>
      <protection locked="0"/>
    </xf>
    <xf numFmtId="3" fontId="6" fillId="4" borderId="8" xfId="0" applyNumberFormat="1" applyFont="1" applyFill="1" applyBorder="1" applyAlignment="1" applyProtection="1">
      <alignment horizontal="center" wrapText="1"/>
      <protection locked="0"/>
    </xf>
    <xf numFmtId="3" fontId="6" fillId="4" borderId="2" xfId="0" applyNumberFormat="1" applyFont="1" applyFill="1" applyBorder="1" applyAlignment="1" applyProtection="1">
      <alignment horizontal="center" wrapText="1"/>
      <protection locked="0"/>
    </xf>
    <xf numFmtId="3" fontId="6" fillId="4" borderId="3" xfId="0" applyNumberFormat="1" applyFont="1" applyFill="1" applyBorder="1" applyAlignment="1" applyProtection="1">
      <alignment horizontal="center" wrapText="1"/>
      <protection locked="0"/>
    </xf>
    <xf numFmtId="2" fontId="6" fillId="4" borderId="19" xfId="0" applyNumberFormat="1" applyFont="1" applyFill="1" applyBorder="1" applyAlignment="1" applyProtection="1">
      <alignment horizontal="center" wrapText="1"/>
      <protection locked="0"/>
    </xf>
    <xf numFmtId="2" fontId="6" fillId="4" borderId="14" xfId="0" applyNumberFormat="1" applyFont="1" applyFill="1" applyBorder="1" applyAlignment="1" applyProtection="1">
      <alignment horizontal="center" wrapText="1"/>
      <protection locked="0"/>
    </xf>
    <xf numFmtId="2" fontId="6" fillId="4" borderId="15" xfId="0" applyNumberFormat="1" applyFont="1" applyFill="1" applyBorder="1" applyAlignment="1" applyProtection="1">
      <alignment horizontal="center" wrapText="1"/>
      <protection locked="0"/>
    </xf>
    <xf numFmtId="3" fontId="6" fillId="5" borderId="19" xfId="0" applyNumberFormat="1" applyFont="1" applyFill="1" applyBorder="1" applyAlignment="1" applyProtection="1">
      <alignment horizontal="center" wrapText="1"/>
      <protection locked="0"/>
    </xf>
    <xf numFmtId="3" fontId="6" fillId="5" borderId="14" xfId="0" applyNumberFormat="1" applyFont="1" applyFill="1" applyBorder="1" applyAlignment="1" applyProtection="1">
      <alignment horizontal="center" wrapText="1"/>
      <protection locked="0"/>
    </xf>
    <xf numFmtId="3" fontId="6" fillId="5" borderId="20" xfId="0" applyNumberFormat="1" applyFont="1" applyFill="1" applyBorder="1" applyAlignment="1" applyProtection="1">
      <alignment horizontal="center" wrapText="1"/>
      <protection locked="0"/>
    </xf>
    <xf numFmtId="1" fontId="6" fillId="5" borderId="21" xfId="0" applyNumberFormat="1" applyFont="1" applyFill="1" applyBorder="1" applyAlignment="1" applyProtection="1">
      <alignment horizontal="center" wrapText="1"/>
      <protection locked="0"/>
    </xf>
    <xf numFmtId="1" fontId="6" fillId="5" borderId="14" xfId="0" applyNumberFormat="1" applyFont="1" applyFill="1" applyBorder="1" applyAlignment="1" applyProtection="1">
      <alignment horizontal="center" wrapText="1"/>
      <protection locked="0"/>
    </xf>
    <xf numFmtId="1" fontId="6" fillId="5" borderId="20" xfId="0" applyNumberFormat="1" applyFont="1" applyFill="1" applyBorder="1" applyAlignment="1" applyProtection="1">
      <alignment horizontal="center" wrapText="1"/>
      <protection locked="0"/>
    </xf>
    <xf numFmtId="164" fontId="6" fillId="5" borderId="14" xfId="0" applyNumberFormat="1" applyFont="1" applyFill="1" applyBorder="1" applyAlignment="1" applyProtection="1">
      <alignment horizontal="center" wrapText="1"/>
      <protection locked="0"/>
    </xf>
    <xf numFmtId="164" fontId="6" fillId="5" borderId="23" xfId="0" applyNumberFormat="1" applyFont="1" applyFill="1" applyBorder="1" applyAlignment="1" applyProtection="1">
      <alignment horizontal="center" wrapText="1"/>
      <protection locked="0"/>
    </xf>
    <xf numFmtId="1" fontId="7" fillId="5" borderId="1" xfId="0" applyNumberFormat="1" applyFont="1" applyFill="1" applyBorder="1" applyAlignment="1" applyProtection="1">
      <alignment horizontal="center" wrapText="1"/>
      <protection locked="0"/>
    </xf>
    <xf numFmtId="1" fontId="7" fillId="5" borderId="3" xfId="0" applyNumberFormat="1" applyFont="1" applyFill="1" applyBorder="1" applyAlignment="1" applyProtection="1">
      <alignment horizontal="center" wrapText="1"/>
      <protection locked="0"/>
    </xf>
    <xf numFmtId="0" fontId="9" fillId="0" borderId="0" xfId="0" applyFont="1"/>
    <xf numFmtId="0" fontId="8" fillId="0" borderId="0" xfId="0" applyFont="1"/>
    <xf numFmtId="0" fontId="10" fillId="0" borderId="24" xfId="0" applyFont="1" applyFill="1" applyBorder="1" applyAlignment="1">
      <alignment horizontal="center" wrapText="1"/>
    </xf>
    <xf numFmtId="0" fontId="11" fillId="0" borderId="24" xfId="0" applyFont="1" applyFill="1" applyBorder="1" applyAlignment="1">
      <alignment horizontal="center" wrapText="1"/>
    </xf>
    <xf numFmtId="1" fontId="8" fillId="0" borderId="0" xfId="0" applyNumberFormat="1" applyFont="1"/>
    <xf numFmtId="1" fontId="9" fillId="0" borderId="0" xfId="0" applyNumberFormat="1" applyFont="1"/>
    <xf numFmtId="14" fontId="8" fillId="0" borderId="0" xfId="0" applyNumberFormat="1" applyFont="1" applyBorder="1" applyProtection="1">
      <protection locked="0"/>
    </xf>
    <xf numFmtId="2" fontId="8" fillId="7" borderId="16" xfId="0" applyNumberFormat="1" applyFont="1" applyFill="1" applyBorder="1" applyAlignment="1" applyProtection="1">
      <alignment horizontal="center"/>
      <protection locked="0"/>
    </xf>
    <xf numFmtId="2" fontId="8" fillId="7" borderId="0" xfId="0" applyNumberFormat="1" applyFont="1" applyFill="1" applyBorder="1" applyAlignment="1" applyProtection="1">
      <alignment horizontal="center"/>
      <protection locked="0"/>
    </xf>
    <xf numFmtId="164" fontId="8" fillId="7" borderId="25" xfId="0" applyNumberFormat="1" applyFont="1" applyFill="1" applyBorder="1" applyAlignment="1" applyProtection="1">
      <alignment horizontal="center"/>
      <protection locked="0"/>
    </xf>
    <xf numFmtId="164" fontId="8" fillId="7" borderId="0" xfId="0" applyNumberFormat="1" applyFont="1" applyFill="1" applyBorder="1" applyAlignment="1" applyProtection="1">
      <alignment horizontal="center"/>
      <protection locked="0"/>
    </xf>
    <xf numFmtId="164" fontId="8" fillId="7" borderId="26" xfId="0" applyNumberFormat="1" applyFont="1" applyFill="1" applyBorder="1" applyAlignment="1" applyProtection="1">
      <alignment horizontal="center"/>
      <protection locked="0"/>
    </xf>
    <xf numFmtId="1" fontId="8" fillId="8" borderId="16" xfId="0" applyNumberFormat="1" applyFont="1" applyFill="1" applyBorder="1" applyAlignment="1" applyProtection="1">
      <alignment horizontal="center"/>
      <protection locked="0"/>
    </xf>
    <xf numFmtId="1" fontId="8" fillId="8" borderId="0" xfId="0" applyNumberFormat="1" applyFont="1" applyFill="1" applyBorder="1" applyAlignment="1" applyProtection="1">
      <alignment horizontal="center"/>
      <protection locked="0"/>
    </xf>
    <xf numFmtId="1" fontId="8" fillId="8" borderId="26" xfId="0" applyNumberFormat="1" applyFont="1" applyFill="1" applyBorder="1" applyAlignment="1" applyProtection="1">
      <alignment horizontal="center"/>
      <protection locked="0"/>
    </xf>
    <xf numFmtId="2" fontId="8" fillId="9" borderId="16" xfId="0" applyNumberFormat="1" applyFont="1" applyFill="1" applyBorder="1" applyAlignment="1" applyProtection="1">
      <alignment horizontal="center"/>
      <protection locked="0"/>
    </xf>
    <xf numFmtId="2" fontId="8" fillId="9" borderId="0" xfId="0" applyNumberFormat="1" applyFont="1" applyFill="1" applyBorder="1" applyAlignment="1" applyProtection="1">
      <alignment horizontal="center"/>
      <protection locked="0"/>
    </xf>
    <xf numFmtId="2" fontId="8" fillId="9" borderId="17" xfId="0" applyNumberFormat="1" applyFont="1" applyFill="1" applyBorder="1" applyAlignment="1" applyProtection="1">
      <alignment horizontal="center"/>
      <protection locked="0"/>
    </xf>
    <xf numFmtId="164" fontId="8" fillId="9" borderId="18" xfId="0" applyNumberFormat="1" applyFont="1" applyFill="1" applyBorder="1" applyAlignment="1" applyProtection="1">
      <alignment horizontal="center"/>
      <protection locked="0"/>
    </xf>
    <xf numFmtId="164" fontId="8" fillId="9" borderId="0" xfId="0" applyNumberFormat="1" applyFont="1" applyFill="1" applyBorder="1" applyAlignment="1" applyProtection="1">
      <alignment horizontal="center"/>
      <protection locked="0"/>
    </xf>
    <xf numFmtId="3" fontId="8" fillId="9" borderId="18" xfId="0" applyNumberFormat="1" applyFont="1" applyFill="1" applyBorder="1" applyAlignment="1" applyProtection="1">
      <alignment horizontal="center"/>
      <protection locked="0"/>
    </xf>
    <xf numFmtId="3" fontId="8" fillId="9" borderId="0" xfId="0" applyNumberFormat="1" applyFont="1" applyFill="1" applyBorder="1" applyAlignment="1" applyProtection="1">
      <alignment horizontal="center"/>
      <protection locked="0"/>
    </xf>
    <xf numFmtId="3" fontId="8" fillId="9" borderId="26" xfId="0" applyNumberFormat="1" applyFont="1" applyFill="1" applyBorder="1" applyAlignment="1" applyProtection="1">
      <alignment horizontal="center"/>
      <protection locked="0"/>
    </xf>
    <xf numFmtId="2" fontId="8" fillId="9" borderId="26" xfId="0" applyNumberFormat="1" applyFont="1" applyFill="1" applyBorder="1" applyAlignment="1" applyProtection="1">
      <alignment horizontal="center"/>
      <protection locked="0"/>
    </xf>
    <xf numFmtId="3" fontId="8" fillId="10" borderId="16" xfId="0" applyNumberFormat="1" applyFont="1" applyFill="1" applyBorder="1" applyAlignment="1" applyProtection="1">
      <alignment horizontal="center"/>
      <protection locked="0"/>
    </xf>
    <xf numFmtId="3" fontId="8" fillId="10" borderId="0" xfId="0" applyNumberFormat="1" applyFont="1" applyFill="1" applyBorder="1" applyAlignment="1" applyProtection="1">
      <alignment horizontal="center"/>
      <protection locked="0"/>
    </xf>
    <xf numFmtId="3" fontId="8" fillId="10" borderId="17" xfId="0" applyNumberFormat="1" applyFont="1" applyFill="1" applyBorder="1" applyAlignment="1" applyProtection="1">
      <alignment horizontal="center"/>
      <protection locked="0"/>
    </xf>
    <xf numFmtId="1" fontId="8" fillId="10" borderId="18" xfId="0" applyNumberFormat="1" applyFont="1" applyFill="1" applyBorder="1" applyAlignment="1" applyProtection="1">
      <alignment horizontal="center"/>
      <protection locked="0"/>
    </xf>
    <xf numFmtId="1" fontId="8" fillId="10" borderId="0" xfId="0" applyNumberFormat="1" applyFont="1" applyFill="1" applyBorder="1" applyAlignment="1" applyProtection="1">
      <alignment horizontal="center"/>
      <protection locked="0"/>
    </xf>
    <xf numFmtId="1" fontId="8" fillId="10" borderId="17" xfId="0" applyNumberFormat="1" applyFont="1" applyFill="1" applyBorder="1" applyAlignment="1" applyProtection="1">
      <alignment horizontal="center"/>
      <protection locked="0"/>
    </xf>
    <xf numFmtId="164" fontId="8" fillId="10" borderId="0" xfId="0" applyNumberFormat="1" applyFont="1" applyFill="1" applyBorder="1" applyAlignment="1" applyProtection="1">
      <alignment horizontal="center"/>
      <protection locked="0"/>
    </xf>
    <xf numFmtId="2" fontId="8" fillId="10" borderId="18" xfId="0" applyNumberFormat="1" applyFont="1" applyFill="1" applyBorder="1" applyAlignment="1" applyProtection="1">
      <alignment horizontal="center"/>
      <protection locked="0"/>
    </xf>
    <xf numFmtId="1" fontId="8" fillId="10" borderId="27" xfId="0" applyNumberFormat="1" applyFont="1" applyFill="1" applyBorder="1" applyAlignment="1" applyProtection="1">
      <alignment horizontal="center"/>
      <protection locked="0"/>
    </xf>
    <xf numFmtId="1" fontId="8" fillId="10" borderId="16" xfId="0" applyNumberFormat="1" applyFont="1" applyFill="1" applyBorder="1" applyAlignment="1" applyProtection="1">
      <alignment horizontal="center"/>
      <protection locked="0"/>
    </xf>
    <xf numFmtId="1" fontId="8" fillId="10" borderId="26" xfId="0" applyNumberFormat="1" applyFont="1" applyFill="1" applyBorder="1" applyAlignment="1" applyProtection="1">
      <alignment horizontal="center"/>
      <protection locked="0"/>
    </xf>
    <xf numFmtId="1" fontId="0" fillId="0" borderId="0" xfId="0" applyNumberFormat="1"/>
    <xf numFmtId="0" fontId="8" fillId="10" borderId="18" xfId="0" applyNumberFormat="1" applyFont="1" applyFill="1" applyBorder="1" applyAlignment="1" applyProtection="1">
      <alignment horizontal="center"/>
      <protection locked="0"/>
    </xf>
    <xf numFmtId="0" fontId="13" fillId="11" borderId="28" xfId="1" applyFont="1" applyFill="1" applyBorder="1" applyAlignment="1">
      <alignment horizontal="center"/>
    </xf>
    <xf numFmtId="165" fontId="13" fillId="0" borderId="28" xfId="1" applyNumberFormat="1" applyFont="1" applyBorder="1" applyAlignment="1">
      <alignment horizontal="center"/>
    </xf>
    <xf numFmtId="166" fontId="13" fillId="0" borderId="28" xfId="1" applyNumberFormat="1" applyFont="1" applyBorder="1" applyAlignment="1">
      <alignment horizontal="center"/>
    </xf>
    <xf numFmtId="167" fontId="13" fillId="0" borderId="28" xfId="1" applyNumberFormat="1" applyFont="1" applyBorder="1" applyAlignment="1">
      <alignment horizontal="center"/>
    </xf>
    <xf numFmtId="0" fontId="13" fillId="0" borderId="28" xfId="1" applyFont="1" applyBorder="1" applyAlignment="1">
      <alignment horizontal="center"/>
    </xf>
    <xf numFmtId="168" fontId="13" fillId="0" borderId="28" xfId="1" applyNumberFormat="1" applyFont="1" applyBorder="1" applyAlignment="1">
      <alignment horizontal="center"/>
    </xf>
    <xf numFmtId="0" fontId="13" fillId="0" borderId="0" xfId="1" applyFont="1"/>
    <xf numFmtId="0" fontId="13" fillId="11" borderId="28" xfId="1" applyFont="1" applyFill="1" applyBorder="1" applyAlignment="1">
      <alignment horizontal="center"/>
    </xf>
    <xf numFmtId="165" fontId="13" fillId="0" borderId="28" xfId="1" applyNumberFormat="1" applyFont="1" applyBorder="1" applyAlignment="1">
      <alignment horizontal="center"/>
    </xf>
    <xf numFmtId="166" fontId="13" fillId="0" borderId="28" xfId="1" applyNumberFormat="1" applyFont="1" applyBorder="1" applyAlignment="1">
      <alignment horizontal="center"/>
    </xf>
    <xf numFmtId="167" fontId="13" fillId="0" borderId="28" xfId="1" applyNumberFormat="1" applyFont="1" applyBorder="1" applyAlignment="1">
      <alignment horizontal="center"/>
    </xf>
    <xf numFmtId="168" fontId="13" fillId="0" borderId="28" xfId="1" applyNumberFormat="1" applyFont="1" applyBorder="1" applyAlignment="1">
      <alignment horizontal="center"/>
    </xf>
    <xf numFmtId="0" fontId="13" fillId="0" borderId="28" xfId="1" applyFont="1" applyBorder="1" applyAlignment="1">
      <alignment horizontal="center"/>
    </xf>
    <xf numFmtId="167" fontId="14" fillId="12" borderId="28" xfId="1" applyNumberFormat="1" applyFont="1" applyFill="1" applyBorder="1" applyAlignment="1">
      <alignment horizontal="center"/>
    </xf>
    <xf numFmtId="0" fontId="13" fillId="0" borderId="0" xfId="1" applyFont="1"/>
    <xf numFmtId="165" fontId="14" fillId="0" borderId="28" xfId="1" applyNumberFormat="1" applyFont="1" applyBorder="1" applyAlignment="1">
      <alignment horizontal="center"/>
    </xf>
    <xf numFmtId="166" fontId="14" fillId="0" borderId="28" xfId="1" applyNumberFormat="1" applyFont="1" applyBorder="1" applyAlignment="1">
      <alignment horizontal="center"/>
    </xf>
    <xf numFmtId="0" fontId="14" fillId="0" borderId="28" xfId="1" applyFont="1" applyBorder="1" applyAlignment="1">
      <alignment horizontal="center"/>
    </xf>
    <xf numFmtId="168" fontId="14" fillId="0" borderId="28" xfId="1" applyNumberFormat="1" applyFont="1" applyBorder="1" applyAlignment="1">
      <alignment horizontal="center"/>
    </xf>
    <xf numFmtId="167" fontId="14" fillId="0" borderId="28" xfId="1" applyNumberFormat="1" applyFont="1" applyBorder="1" applyAlignment="1">
      <alignment horizontal="center"/>
    </xf>
    <xf numFmtId="0" fontId="15" fillId="0" borderId="0" xfId="0" applyFont="1"/>
    <xf numFmtId="0" fontId="13" fillId="11" borderId="29" xfId="1" applyFont="1" applyFill="1" applyBorder="1" applyAlignment="1">
      <alignment horizontal="center"/>
    </xf>
    <xf numFmtId="2" fontId="14" fillId="0" borderId="28" xfId="1" applyNumberFormat="1" applyFont="1" applyBorder="1" applyAlignment="1">
      <alignment horizontal="center"/>
    </xf>
    <xf numFmtId="164" fontId="14" fillId="0" borderId="28" xfId="1" applyNumberFormat="1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1" applyFont="1"/>
    <xf numFmtId="165" fontId="14" fillId="0" borderId="0" xfId="1" applyNumberFormat="1" applyFont="1" applyBorder="1" applyAlignment="1">
      <alignment horizontal="center"/>
    </xf>
    <xf numFmtId="166" fontId="14" fillId="0" borderId="0" xfId="1" applyNumberFormat="1" applyFont="1" applyBorder="1" applyAlignment="1">
      <alignment horizontal="center"/>
    </xf>
    <xf numFmtId="167" fontId="14" fillId="0" borderId="0" xfId="1" applyNumberFormat="1" applyFont="1" applyBorder="1" applyAlignment="1">
      <alignment horizontal="center"/>
    </xf>
    <xf numFmtId="168" fontId="14" fillId="0" borderId="0" xfId="1" applyNumberFormat="1" applyFont="1" applyBorder="1" applyAlignment="1">
      <alignment horizontal="center"/>
    </xf>
    <xf numFmtId="167" fontId="14" fillId="12" borderId="0" xfId="1" applyNumberFormat="1" applyFont="1" applyFill="1" applyBorder="1" applyAlignment="1">
      <alignment horizontal="center"/>
    </xf>
    <xf numFmtId="168" fontId="0" fillId="0" borderId="0" xfId="0" applyNumberFormat="1"/>
    <xf numFmtId="168" fontId="14" fillId="12" borderId="28" xfId="1" applyNumberFormat="1" applyFont="1" applyFill="1" applyBorder="1" applyAlignment="1">
      <alignment horizontal="center"/>
    </xf>
    <xf numFmtId="168" fontId="13" fillId="0" borderId="29" xfId="1" applyNumberFormat="1" applyFont="1" applyFill="1" applyBorder="1" applyAlignment="1">
      <alignment horizontal="center" vertical="center"/>
    </xf>
    <xf numFmtId="168" fontId="15" fillId="0" borderId="0" xfId="0" applyNumberFormat="1" applyFont="1" applyAlignment="1">
      <alignment horizontal="center" vertical="center"/>
    </xf>
    <xf numFmtId="168" fontId="15" fillId="0" borderId="0" xfId="0" applyNumberFormat="1" applyFont="1"/>
    <xf numFmtId="168" fontId="0" fillId="0" borderId="0" xfId="0" applyNumberFormat="1" applyAlignment="1">
      <alignment horizontal="center" vertical="center"/>
    </xf>
    <xf numFmtId="168" fontId="17" fillId="0" borderId="28" xfId="1" applyNumberFormat="1" applyFont="1" applyBorder="1" applyAlignment="1">
      <alignment horizontal="center"/>
    </xf>
    <xf numFmtId="0" fontId="0" fillId="0" borderId="0" xfId="0" applyFill="1"/>
    <xf numFmtId="0" fontId="13" fillId="0" borderId="28" xfId="1" applyFont="1" applyFill="1" applyBorder="1" applyAlignment="1">
      <alignment horizontal="center"/>
    </xf>
    <xf numFmtId="168" fontId="14" fillId="0" borderId="28" xfId="1" applyNumberFormat="1" applyFont="1" applyFill="1" applyBorder="1" applyAlignment="1">
      <alignment horizontal="center"/>
    </xf>
    <xf numFmtId="168" fontId="13" fillId="0" borderId="28" xfId="1" applyNumberFormat="1" applyFont="1" applyFill="1" applyBorder="1" applyAlignment="1">
      <alignment horizontal="center"/>
    </xf>
    <xf numFmtId="0" fontId="13" fillId="0" borderId="0" xfId="1" applyFont="1" applyFill="1"/>
    <xf numFmtId="167" fontId="14" fillId="0" borderId="0" xfId="1" applyNumberFormat="1" applyFont="1" applyFill="1" applyBorder="1" applyAlignment="1">
      <alignment horizontal="center"/>
    </xf>
    <xf numFmtId="167" fontId="14" fillId="0" borderId="28" xfId="1" applyNumberFormat="1" applyFont="1" applyFill="1" applyBorder="1" applyAlignment="1">
      <alignment horizontal="center"/>
    </xf>
    <xf numFmtId="167" fontId="13" fillId="0" borderId="28" xfId="1" applyNumberFormat="1" applyFont="1" applyFill="1" applyBorder="1" applyAlignment="1">
      <alignment horizontal="center"/>
    </xf>
    <xf numFmtId="165" fontId="9" fillId="0" borderId="30" xfId="1" applyNumberFormat="1" applyFont="1" applyBorder="1" applyAlignment="1">
      <alignment horizontal="center"/>
    </xf>
    <xf numFmtId="168" fontId="0" fillId="0" borderId="30" xfId="0" applyNumberFormat="1" applyBorder="1"/>
    <xf numFmtId="0" fontId="0" fillId="0" borderId="30" xfId="0" applyBorder="1" applyAlignment="1">
      <alignment horizontal="center" vertical="center"/>
    </xf>
    <xf numFmtId="0" fontId="0" fillId="0" borderId="0" xfId="0" applyAlignment="1">
      <alignment wrapText="1"/>
    </xf>
    <xf numFmtId="2" fontId="0" fillId="0" borderId="30" xfId="0" applyNumberFormat="1" applyBorder="1"/>
    <xf numFmtId="2" fontId="0" fillId="0" borderId="30" xfId="0" applyNumberFormat="1" applyFill="1" applyBorder="1"/>
    <xf numFmtId="2" fontId="0" fillId="0" borderId="30" xfId="0" applyNumberFormat="1" applyBorder="1" applyAlignment="1">
      <alignment wrapText="1"/>
    </xf>
    <xf numFmtId="0" fontId="18" fillId="11" borderId="30" xfId="1" applyFont="1" applyFill="1" applyBorder="1" applyAlignment="1">
      <alignment horizontal="center" wrapText="1"/>
    </xf>
    <xf numFmtId="0" fontId="20" fillId="0" borderId="0" xfId="0" applyFont="1" applyAlignment="1">
      <alignment wrapText="1"/>
    </xf>
    <xf numFmtId="0" fontId="22" fillId="0" borderId="30" xfId="0" applyFont="1" applyBorder="1" applyAlignment="1">
      <alignment horizontal="center" vertical="center"/>
    </xf>
    <xf numFmtId="166" fontId="9" fillId="0" borderId="30" xfId="1" applyNumberFormat="1" applyFont="1" applyBorder="1" applyAlignment="1">
      <alignment horizontal="center"/>
    </xf>
    <xf numFmtId="168" fontId="9" fillId="0" borderId="30" xfId="1" applyNumberFormat="1" applyFont="1" applyBorder="1" applyAlignment="1">
      <alignment horizontal="center"/>
    </xf>
    <xf numFmtId="0" fontId="9" fillId="0" borderId="30" xfId="1" applyFont="1" applyBorder="1" applyAlignment="1">
      <alignment horizontal="center"/>
    </xf>
    <xf numFmtId="167" fontId="9" fillId="0" borderId="30" xfId="1" applyNumberFormat="1" applyFont="1" applyBorder="1" applyAlignment="1">
      <alignment horizontal="center"/>
    </xf>
    <xf numFmtId="168" fontId="9" fillId="0" borderId="30" xfId="1" applyNumberFormat="1" applyFont="1" applyFill="1" applyBorder="1" applyAlignment="1">
      <alignment horizontal="center"/>
    </xf>
    <xf numFmtId="168" fontId="9" fillId="12" borderId="30" xfId="1" applyNumberFormat="1" applyFont="1" applyFill="1" applyBorder="1" applyAlignment="1">
      <alignment horizontal="center"/>
    </xf>
    <xf numFmtId="0" fontId="18" fillId="13" borderId="30" xfId="1" applyFont="1" applyFill="1" applyBorder="1" applyAlignment="1">
      <alignment horizontal="center" wrapText="1"/>
    </xf>
    <xf numFmtId="0" fontId="16" fillId="13" borderId="30" xfId="1" applyFont="1" applyFill="1" applyBorder="1" applyAlignment="1">
      <alignment horizontal="center" wrapText="1"/>
    </xf>
    <xf numFmtId="0" fontId="22" fillId="0" borderId="30" xfId="0" applyFont="1" applyBorder="1" applyAlignment="1">
      <alignment horizontal="center"/>
    </xf>
    <xf numFmtId="1" fontId="7" fillId="5" borderId="12" xfId="0" applyNumberFormat="1" applyFont="1" applyFill="1" applyBorder="1" applyAlignment="1" applyProtection="1">
      <alignment horizontal="center" wrapText="1"/>
      <protection locked="0"/>
    </xf>
    <xf numFmtId="1" fontId="7" fillId="5" borderId="14" xfId="0" applyNumberFormat="1" applyFont="1" applyFill="1" applyBorder="1" applyAlignment="1" applyProtection="1">
      <alignment horizontal="center" wrapText="1"/>
      <protection locked="0"/>
    </xf>
    <xf numFmtId="1" fontId="7" fillId="5" borderId="6" xfId="0" applyNumberFormat="1" applyFont="1" applyFill="1" applyBorder="1" applyAlignment="1" applyProtection="1">
      <alignment horizontal="center" wrapText="1"/>
      <protection locked="0"/>
    </xf>
    <xf numFmtId="1" fontId="7" fillId="5" borderId="15" xfId="0" applyNumberFormat="1" applyFont="1" applyFill="1" applyBorder="1" applyAlignment="1" applyProtection="1">
      <alignment horizontal="center" wrapText="1"/>
      <protection locked="0"/>
    </xf>
    <xf numFmtId="0" fontId="5" fillId="5" borderId="1" xfId="0" applyFont="1" applyFill="1" applyBorder="1" applyAlignment="1" applyProtection="1">
      <alignment horizontal="center"/>
      <protection locked="0"/>
    </xf>
    <xf numFmtId="0" fontId="5" fillId="5" borderId="2" xfId="0" applyFont="1" applyFill="1" applyBorder="1" applyAlignment="1" applyProtection="1">
      <alignment horizontal="center"/>
      <protection locked="0"/>
    </xf>
    <xf numFmtId="0" fontId="5" fillId="5" borderId="3" xfId="0" applyFont="1" applyFill="1" applyBorder="1" applyAlignment="1" applyProtection="1">
      <alignment horizontal="center"/>
      <protection locked="0"/>
    </xf>
    <xf numFmtId="0" fontId="5" fillId="5" borderId="8" xfId="0" applyFont="1" applyFill="1" applyBorder="1" applyAlignment="1" applyProtection="1">
      <alignment horizontal="center"/>
      <protection locked="0"/>
    </xf>
    <xf numFmtId="0" fontId="5" fillId="5" borderId="7" xfId="0" applyFont="1" applyFill="1" applyBorder="1" applyAlignment="1" applyProtection="1">
      <alignment horizontal="center"/>
      <protection locked="0"/>
    </xf>
    <xf numFmtId="2" fontId="7" fillId="5" borderId="9" xfId="0" applyNumberFormat="1" applyFont="1" applyFill="1" applyBorder="1" applyAlignment="1" applyProtection="1">
      <alignment horizontal="center" wrapText="1"/>
      <protection locked="0"/>
    </xf>
    <xf numFmtId="2" fontId="7" fillId="5" borderId="22" xfId="0" applyNumberFormat="1" applyFont="1" applyFill="1" applyBorder="1" applyAlignment="1" applyProtection="1">
      <alignment horizontal="center" wrapText="1"/>
      <protection locked="0"/>
    </xf>
    <xf numFmtId="1" fontId="7" fillId="5" borderId="10" xfId="0" applyNumberFormat="1" applyFont="1" applyFill="1" applyBorder="1" applyAlignment="1" applyProtection="1">
      <alignment horizontal="center" wrapText="1"/>
      <protection locked="0"/>
    </xf>
    <xf numFmtId="1" fontId="7" fillId="5" borderId="21" xfId="0" applyNumberFormat="1" applyFont="1" applyFill="1" applyBorder="1" applyAlignment="1" applyProtection="1">
      <alignment horizontal="center" wrapText="1"/>
      <protection locked="0"/>
    </xf>
    <xf numFmtId="1" fontId="7" fillId="5" borderId="11" xfId="0" applyNumberFormat="1" applyFont="1" applyFill="1" applyBorder="1" applyAlignment="1" applyProtection="1">
      <alignment horizontal="center" wrapText="1"/>
      <protection locked="0"/>
    </xf>
    <xf numFmtId="1" fontId="7" fillId="5" borderId="20" xfId="0" applyNumberFormat="1" applyFont="1" applyFill="1" applyBorder="1" applyAlignment="1" applyProtection="1">
      <alignment horizontal="center" wrapText="1"/>
      <protection locked="0"/>
    </xf>
    <xf numFmtId="0" fontId="5" fillId="4" borderId="8" xfId="0" applyFont="1" applyFill="1" applyBorder="1" applyAlignment="1" applyProtection="1">
      <alignment horizontal="center"/>
      <protection locked="0"/>
    </xf>
    <xf numFmtId="0" fontId="5" fillId="4" borderId="2" xfId="0" applyFont="1" applyFill="1" applyBorder="1" applyAlignment="1" applyProtection="1">
      <alignment horizontal="center"/>
      <protection locked="0"/>
    </xf>
    <xf numFmtId="0" fontId="5" fillId="4" borderId="3" xfId="0" applyFont="1" applyFill="1" applyBorder="1" applyAlignment="1" applyProtection="1">
      <alignment horizontal="center"/>
      <protection locked="0"/>
    </xf>
    <xf numFmtId="2" fontId="5" fillId="4" borderId="1" xfId="0" applyNumberFormat="1" applyFont="1" applyFill="1" applyBorder="1" applyAlignment="1" applyProtection="1">
      <alignment horizontal="center"/>
      <protection locked="0"/>
    </xf>
    <xf numFmtId="2" fontId="5" fillId="4" borderId="2" xfId="0" applyNumberFormat="1" applyFont="1" applyFill="1" applyBorder="1" applyAlignment="1" applyProtection="1">
      <alignment horizontal="center"/>
      <protection locked="0"/>
    </xf>
    <xf numFmtId="2" fontId="5" fillId="4" borderId="3" xfId="0" applyNumberFormat="1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>
      <alignment horizontal="center"/>
    </xf>
    <xf numFmtId="1" fontId="6" fillId="3" borderId="5" xfId="0" applyNumberFormat="1" applyFont="1" applyFill="1" applyBorder="1" applyAlignment="1" applyProtection="1">
      <alignment horizontal="center"/>
      <protection locked="0"/>
    </xf>
    <xf numFmtId="1" fontId="6" fillId="3" borderId="13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1" fontId="2" fillId="3" borderId="1" xfId="0" applyNumberFormat="1" applyFont="1" applyFill="1" applyBorder="1" applyAlignment="1" applyProtection="1">
      <alignment horizontal="center"/>
      <protection locked="0"/>
    </xf>
    <xf numFmtId="1" fontId="2" fillId="3" borderId="2" xfId="0" applyNumberFormat="1" applyFont="1" applyFill="1" applyBorder="1" applyAlignment="1" applyProtection="1">
      <alignment horizontal="center"/>
      <protection locked="0"/>
    </xf>
    <xf numFmtId="1" fontId="2" fillId="3" borderId="3" xfId="0" applyNumberFormat="1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4" borderId="2" xfId="0" applyFont="1" applyFill="1" applyBorder="1" applyAlignment="1" applyProtection="1">
      <alignment horizontal="center"/>
      <protection locked="0"/>
    </xf>
    <xf numFmtId="0" fontId="2" fillId="4" borderId="3" xfId="0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5" borderId="2" xfId="0" applyFont="1" applyFill="1" applyBorder="1" applyAlignment="1" applyProtection="1">
      <alignment horizontal="center"/>
      <protection locked="0"/>
    </xf>
    <xf numFmtId="0" fontId="2" fillId="5" borderId="3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2" borderId="13" xfId="0" applyNumberFormat="1" applyFont="1" applyFill="1" applyBorder="1" applyAlignment="1" applyProtection="1">
      <alignment horizontal="center" vertical="center"/>
      <protection locked="0"/>
    </xf>
    <xf numFmtId="164" fontId="6" fillId="2" borderId="6" xfId="0" applyNumberFormat="1" applyFont="1" applyFill="1" applyBorder="1" applyAlignment="1" applyProtection="1">
      <alignment horizontal="center" wrapText="1"/>
      <protection locked="0"/>
    </xf>
    <xf numFmtId="164" fontId="6" fillId="2" borderId="15" xfId="0" applyNumberFormat="1" applyFont="1" applyFill="1" applyBorder="1" applyAlignment="1" applyProtection="1">
      <alignment horizontal="center" wrapText="1"/>
      <protection locked="0"/>
    </xf>
    <xf numFmtId="1" fontId="5" fillId="3" borderId="1" xfId="0" applyNumberFormat="1" applyFont="1" applyFill="1" applyBorder="1" applyAlignment="1" applyProtection="1">
      <alignment horizontal="center"/>
      <protection locked="0"/>
    </xf>
    <xf numFmtId="1" fontId="5" fillId="3" borderId="2" xfId="0" applyNumberFormat="1" applyFont="1" applyFill="1" applyBorder="1" applyAlignment="1" applyProtection="1">
      <alignment horizontal="center"/>
      <protection locked="0"/>
    </xf>
    <xf numFmtId="1" fontId="5" fillId="3" borderId="3" xfId="0" applyNumberFormat="1" applyFont="1" applyFill="1" applyBorder="1" applyAlignment="1" applyProtection="1">
      <alignment horizontal="center"/>
      <protection locked="0"/>
    </xf>
    <xf numFmtId="0" fontId="5" fillId="4" borderId="1" xfId="0" applyFont="1" applyFill="1" applyBorder="1" applyAlignment="1" applyProtection="1">
      <alignment horizontal="center"/>
      <protection locked="0"/>
    </xf>
    <xf numFmtId="0" fontId="5" fillId="4" borderId="7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120"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color theme="8" tint="0.7999816888943144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6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  <color rgb="FFFF0000"/>
      </font>
    </dxf>
    <dxf>
      <font>
        <b/>
        <i val="0"/>
        <color rgb="FFFF2D2D"/>
      </font>
    </dxf>
    <dxf>
      <font>
        <b/>
        <i val="0"/>
        <color rgb="FFF20000"/>
      </font>
    </dxf>
    <dxf>
      <font>
        <color theme="8" tint="0.7999816888943144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6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  <color rgb="FFFF0000"/>
      </font>
    </dxf>
    <dxf>
      <font>
        <b/>
        <i val="0"/>
        <color rgb="FFFF2D2D"/>
      </font>
    </dxf>
    <dxf>
      <font>
        <b/>
        <i val="0"/>
        <color rgb="FFF2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8" tint="0.7999816888943144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6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  <color rgb="FFFF0000"/>
      </font>
    </dxf>
    <dxf>
      <font>
        <b/>
        <i val="0"/>
        <color rgb="FFFF2D2D"/>
      </font>
    </dxf>
    <dxf>
      <font>
        <b/>
        <i val="0"/>
        <color rgb="FFF2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8" tint="0.7999816888943144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6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  <color rgb="FFFF0000"/>
      </font>
    </dxf>
    <dxf>
      <font>
        <b/>
        <i val="0"/>
        <color rgb="FFFF2D2D"/>
      </font>
    </dxf>
    <dxf>
      <font>
        <b/>
        <i val="0"/>
        <color rgb="FFF2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8" tint="0.7999816888943144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6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  <color rgb="FFFF0000"/>
      </font>
    </dxf>
    <dxf>
      <font>
        <b/>
        <i val="0"/>
        <color rgb="FFFF2D2D"/>
      </font>
    </dxf>
    <dxf>
      <font>
        <b/>
        <i val="0"/>
        <color rgb="FFF2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8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8D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NEWPCC\Operations\PCMP\KPI%20Tools\KPI%20Tool-NEWPCC%20(DRY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gueluyaguari/Library/Containers/com.microsoft.Excel/Data/Documents/N:/NEWPCC/Operations/PCMP/KPI%20Tools/KPI%20Tool-NEWPCC%20(Main&amp;WE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ting Target"/>
      <sheetName val="Key Control Parameters"/>
      <sheetName val="Graphs-Digesters"/>
      <sheetName val="Graphs-Dewatering"/>
      <sheetName val="Graphs-SBR"/>
      <sheetName val="Process Control Report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ting Targ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5"/>
  <sheetViews>
    <sheetView topLeftCell="I1" zoomScale="72" workbookViewId="0">
      <selection activeCell="S11" sqref="S11"/>
    </sheetView>
  </sheetViews>
  <sheetFormatPr defaultColWidth="8.77734375" defaultRowHeight="14.4" x14ac:dyDescent="0.3"/>
  <cols>
    <col min="1" max="1" width="9.77734375" bestFit="1" customWidth="1"/>
  </cols>
  <sheetData>
    <row r="1" spans="1:75" s="2" customFormat="1" ht="23.25" customHeight="1" thickBot="1" x14ac:dyDescent="0.45">
      <c r="A1" s="1"/>
      <c r="B1" s="163" t="s">
        <v>0</v>
      </c>
      <c r="C1" s="164"/>
      <c r="D1" s="164"/>
      <c r="E1" s="164"/>
      <c r="F1" s="164"/>
      <c r="G1" s="164"/>
      <c r="H1" s="165"/>
      <c r="I1" s="166" t="s">
        <v>1</v>
      </c>
      <c r="J1" s="167"/>
      <c r="K1" s="167"/>
      <c r="L1" s="167"/>
      <c r="M1" s="167"/>
      <c r="N1" s="168"/>
      <c r="O1" s="169" t="s">
        <v>2</v>
      </c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1"/>
      <c r="AG1" s="172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4"/>
      <c r="BP1" s="160" t="s">
        <v>3</v>
      </c>
      <c r="BQ1" s="160"/>
      <c r="BR1" s="160" t="s">
        <v>4</v>
      </c>
      <c r="BS1" s="160"/>
      <c r="BT1" s="3"/>
      <c r="BU1" s="3"/>
      <c r="BV1" s="3"/>
      <c r="BW1" s="3"/>
    </row>
    <row r="2" spans="1:75" s="5" customFormat="1" ht="19.5" customHeight="1" thickBot="1" x14ac:dyDescent="0.35">
      <c r="A2" s="4"/>
      <c r="B2" s="175" t="s">
        <v>5</v>
      </c>
      <c r="C2" s="176"/>
      <c r="D2" s="177"/>
      <c r="E2" s="178" t="s">
        <v>6</v>
      </c>
      <c r="F2" s="175" t="s">
        <v>7</v>
      </c>
      <c r="G2" s="177"/>
      <c r="H2" s="180" t="s">
        <v>8</v>
      </c>
      <c r="I2" s="182" t="s">
        <v>9</v>
      </c>
      <c r="J2" s="183"/>
      <c r="K2" s="183"/>
      <c r="L2" s="183"/>
      <c r="M2" s="184"/>
      <c r="N2" s="161" t="s">
        <v>10</v>
      </c>
      <c r="O2" s="185" t="s">
        <v>11</v>
      </c>
      <c r="P2" s="155"/>
      <c r="Q2" s="186"/>
      <c r="R2" s="154" t="s">
        <v>12</v>
      </c>
      <c r="S2" s="155"/>
      <c r="T2" s="186"/>
      <c r="U2" s="154" t="s">
        <v>13</v>
      </c>
      <c r="V2" s="155"/>
      <c r="W2" s="186"/>
      <c r="X2" s="154" t="s">
        <v>14</v>
      </c>
      <c r="Y2" s="155"/>
      <c r="Z2" s="155"/>
      <c r="AA2" s="155"/>
      <c r="AB2" s="155"/>
      <c r="AC2" s="156"/>
      <c r="AD2" s="157" t="s">
        <v>15</v>
      </c>
      <c r="AE2" s="158"/>
      <c r="AF2" s="159"/>
      <c r="AG2" s="143" t="s">
        <v>16</v>
      </c>
      <c r="AH2" s="144"/>
      <c r="AI2" s="147"/>
      <c r="AJ2" s="146" t="s">
        <v>17</v>
      </c>
      <c r="AK2" s="144"/>
      <c r="AL2" s="147"/>
      <c r="AM2" s="144" t="s">
        <v>18</v>
      </c>
      <c r="AN2" s="144"/>
      <c r="AO2" s="144"/>
      <c r="AP2" s="146" t="s">
        <v>19</v>
      </c>
      <c r="AQ2" s="144"/>
      <c r="AR2" s="147"/>
      <c r="AS2" s="144" t="s">
        <v>20</v>
      </c>
      <c r="AT2" s="144"/>
      <c r="AU2" s="144"/>
      <c r="AV2" s="148" t="s">
        <v>21</v>
      </c>
      <c r="AW2" s="150" t="s">
        <v>22</v>
      </c>
      <c r="AX2" s="150" t="s">
        <v>23</v>
      </c>
      <c r="AY2" s="152" t="s">
        <v>24</v>
      </c>
      <c r="AZ2" s="139" t="s">
        <v>25</v>
      </c>
      <c r="BA2" s="141" t="s">
        <v>26</v>
      </c>
      <c r="BB2" s="143" t="s">
        <v>27</v>
      </c>
      <c r="BC2" s="144"/>
      <c r="BD2" s="144"/>
      <c r="BE2" s="144"/>
      <c r="BF2" s="145"/>
      <c r="BP2" s="6"/>
      <c r="BQ2" s="6"/>
      <c r="BR2" s="6"/>
      <c r="BS2" s="6"/>
      <c r="BT2" s="7"/>
      <c r="BU2" s="7"/>
      <c r="BV2" s="7"/>
      <c r="BW2" s="7"/>
    </row>
    <row r="3" spans="1:75" s="38" customFormat="1" ht="39" customHeight="1" thickBot="1" x14ac:dyDescent="0.3">
      <c r="A3" s="8" t="s">
        <v>28</v>
      </c>
      <c r="B3" s="9" t="s">
        <v>29</v>
      </c>
      <c r="C3" s="10" t="s">
        <v>30</v>
      </c>
      <c r="D3" s="10" t="s">
        <v>31</v>
      </c>
      <c r="E3" s="179"/>
      <c r="F3" s="11" t="s">
        <v>32</v>
      </c>
      <c r="G3" s="12" t="s">
        <v>33</v>
      </c>
      <c r="H3" s="181"/>
      <c r="I3" s="13" t="s">
        <v>34</v>
      </c>
      <c r="J3" s="14" t="s">
        <v>35</v>
      </c>
      <c r="K3" s="14" t="s">
        <v>36</v>
      </c>
      <c r="L3" s="14" t="s">
        <v>37</v>
      </c>
      <c r="M3" s="15" t="s">
        <v>38</v>
      </c>
      <c r="N3" s="162"/>
      <c r="O3" s="16" t="s">
        <v>34</v>
      </c>
      <c r="P3" s="17" t="s">
        <v>35</v>
      </c>
      <c r="Q3" s="18" t="s">
        <v>36</v>
      </c>
      <c r="R3" s="17" t="s">
        <v>34</v>
      </c>
      <c r="S3" s="17" t="s">
        <v>35</v>
      </c>
      <c r="T3" s="17" t="s">
        <v>36</v>
      </c>
      <c r="U3" s="19" t="s">
        <v>34</v>
      </c>
      <c r="V3" s="20" t="s">
        <v>35</v>
      </c>
      <c r="W3" s="20" t="s">
        <v>36</v>
      </c>
      <c r="X3" s="21" t="s">
        <v>34</v>
      </c>
      <c r="Y3" s="22" t="s">
        <v>34</v>
      </c>
      <c r="Z3" s="22" t="s">
        <v>35</v>
      </c>
      <c r="AA3" s="22" t="s">
        <v>35</v>
      </c>
      <c r="AB3" s="22" t="s">
        <v>36</v>
      </c>
      <c r="AC3" s="23" t="s">
        <v>36</v>
      </c>
      <c r="AD3" s="24" t="s">
        <v>34</v>
      </c>
      <c r="AE3" s="25" t="s">
        <v>35</v>
      </c>
      <c r="AF3" s="26" t="s">
        <v>36</v>
      </c>
      <c r="AG3" s="27" t="s">
        <v>34</v>
      </c>
      <c r="AH3" s="28" t="s">
        <v>35</v>
      </c>
      <c r="AI3" s="29" t="s">
        <v>36</v>
      </c>
      <c r="AJ3" s="28" t="s">
        <v>34</v>
      </c>
      <c r="AK3" s="28" t="s">
        <v>35</v>
      </c>
      <c r="AL3" s="28" t="s">
        <v>36</v>
      </c>
      <c r="AM3" s="30" t="s">
        <v>34</v>
      </c>
      <c r="AN3" s="31" t="s">
        <v>35</v>
      </c>
      <c r="AO3" s="31" t="s">
        <v>36</v>
      </c>
      <c r="AP3" s="30" t="s">
        <v>34</v>
      </c>
      <c r="AQ3" s="31" t="s">
        <v>35</v>
      </c>
      <c r="AR3" s="32" t="s">
        <v>36</v>
      </c>
      <c r="AS3" s="33" t="s">
        <v>34</v>
      </c>
      <c r="AT3" s="33" t="s">
        <v>35</v>
      </c>
      <c r="AU3" s="33" t="s">
        <v>36</v>
      </c>
      <c r="AV3" s="149"/>
      <c r="AW3" s="151"/>
      <c r="AX3" s="151"/>
      <c r="AY3" s="153"/>
      <c r="AZ3" s="140"/>
      <c r="BA3" s="142"/>
      <c r="BB3" s="34" t="s">
        <v>10</v>
      </c>
      <c r="BC3" s="31" t="s">
        <v>39</v>
      </c>
      <c r="BD3" s="30" t="s">
        <v>40</v>
      </c>
      <c r="BE3" s="35" t="s">
        <v>41</v>
      </c>
      <c r="BF3" s="36" t="s">
        <v>42</v>
      </c>
      <c r="BG3" s="37"/>
      <c r="BH3" s="37"/>
      <c r="BI3" s="37"/>
      <c r="BJ3" s="37"/>
      <c r="BK3" s="37"/>
      <c r="BL3" s="37"/>
      <c r="BM3" s="37"/>
      <c r="BN3" s="37"/>
      <c r="BP3" s="39" t="s">
        <v>43</v>
      </c>
      <c r="BQ3" s="40" t="s">
        <v>44</v>
      </c>
      <c r="BR3" s="39" t="s">
        <v>43</v>
      </c>
      <c r="BS3" s="40" t="s">
        <v>45</v>
      </c>
      <c r="BT3" s="41" t="s">
        <v>46</v>
      </c>
      <c r="BU3" s="42" t="s">
        <v>47</v>
      </c>
      <c r="BV3" s="42" t="s">
        <v>46</v>
      </c>
      <c r="BW3" s="41" t="s">
        <v>47</v>
      </c>
    </row>
    <row r="4" spans="1:75" s="38" customFormat="1" x14ac:dyDescent="0.3">
      <c r="A4" s="43">
        <v>43759</v>
      </c>
      <c r="B4" s="44">
        <v>172.48</v>
      </c>
      <c r="C4" s="45">
        <v>567.44000000000005</v>
      </c>
      <c r="D4" s="45">
        <v>352.9</v>
      </c>
      <c r="E4" s="46">
        <v>13.5502</v>
      </c>
      <c r="F4" s="47">
        <v>-14.492699999999999</v>
      </c>
      <c r="G4" s="47">
        <v>-6.0335999999999999</v>
      </c>
      <c r="H4" s="48">
        <v>619.83000000000004</v>
      </c>
      <c r="I4" s="49">
        <v>75</v>
      </c>
      <c r="J4" s="50">
        <v>60</v>
      </c>
      <c r="K4" s="50">
        <v>30</v>
      </c>
      <c r="L4" s="50">
        <v>15</v>
      </c>
      <c r="M4" s="51">
        <v>30</v>
      </c>
      <c r="N4" s="51">
        <v>57.3</v>
      </c>
      <c r="O4" s="52">
        <v>2.1</v>
      </c>
      <c r="P4" s="53">
        <v>3.16</v>
      </c>
      <c r="Q4" s="54">
        <v>3.16</v>
      </c>
      <c r="R4" s="53">
        <v>1.2879400000000001</v>
      </c>
      <c r="S4" s="53">
        <v>0.85245000000000004</v>
      </c>
      <c r="T4" s="53">
        <v>0.86073</v>
      </c>
      <c r="U4" s="55">
        <v>50.14</v>
      </c>
      <c r="V4" s="56">
        <v>49.93</v>
      </c>
      <c r="W4" s="56">
        <v>50.03</v>
      </c>
      <c r="X4" s="57"/>
      <c r="Y4" s="58">
        <v>2668.5185185185187</v>
      </c>
      <c r="Z4" s="58"/>
      <c r="AA4" s="58">
        <v>2785.1851851851852</v>
      </c>
      <c r="AB4" s="58"/>
      <c r="AC4" s="59">
        <v>2525.9259259259261</v>
      </c>
      <c r="AD4" s="52"/>
      <c r="AE4" s="53"/>
      <c r="AF4" s="60"/>
      <c r="AG4" s="61">
        <v>9950</v>
      </c>
      <c r="AH4" s="62">
        <v>10400</v>
      </c>
      <c r="AI4" s="63">
        <v>9400</v>
      </c>
      <c r="AJ4" s="62">
        <v>220</v>
      </c>
      <c r="AK4" s="62">
        <v>200</v>
      </c>
      <c r="AL4" s="62">
        <v>220</v>
      </c>
      <c r="AM4" s="64"/>
      <c r="AN4" s="65"/>
      <c r="AO4" s="65"/>
      <c r="AP4" s="64">
        <v>31.5</v>
      </c>
      <c r="AQ4" s="65">
        <v>22.5</v>
      </c>
      <c r="AR4" s="66">
        <v>20.625</v>
      </c>
      <c r="AS4" s="67">
        <v>2.66</v>
      </c>
      <c r="AT4" s="67">
        <v>5.18</v>
      </c>
      <c r="AU4" s="67">
        <v>6.05</v>
      </c>
      <c r="AV4" s="68">
        <v>8.48</v>
      </c>
      <c r="AW4" s="64">
        <v>40.9</v>
      </c>
      <c r="AX4" s="64">
        <v>1730</v>
      </c>
      <c r="AY4" s="66">
        <v>2050</v>
      </c>
      <c r="AZ4" s="65">
        <v>90</v>
      </c>
      <c r="BA4" s="65">
        <v>56.6</v>
      </c>
      <c r="BB4" s="69">
        <v>30</v>
      </c>
      <c r="BC4" s="65">
        <v>27</v>
      </c>
      <c r="BD4" s="64">
        <v>16</v>
      </c>
      <c r="BE4" s="70">
        <v>117.13417475181627</v>
      </c>
      <c r="BF4" s="71">
        <v>168.01862625697595</v>
      </c>
      <c r="BG4"/>
      <c r="BH4"/>
      <c r="BI4"/>
      <c r="BJ4"/>
      <c r="BK4"/>
      <c r="BL4"/>
      <c r="BM4"/>
      <c r="BN4"/>
      <c r="BP4" s="38">
        <v>70</v>
      </c>
      <c r="BQ4" s="38">
        <v>90</v>
      </c>
      <c r="BR4" s="38">
        <v>45</v>
      </c>
      <c r="BS4" s="38">
        <v>70</v>
      </c>
      <c r="BT4" s="41">
        <v>1307.6504496</v>
      </c>
      <c r="BU4" s="72">
        <v>24.11515030716</v>
      </c>
      <c r="BV4" s="72">
        <v>970.41421512413797</v>
      </c>
      <c r="BW4" s="41">
        <v>20.862497300150689</v>
      </c>
    </row>
    <row r="5" spans="1:75" s="38" customFormat="1" x14ac:dyDescent="0.3">
      <c r="A5" s="43">
        <v>43760</v>
      </c>
      <c r="B5" s="44">
        <v>148.77000000000001</v>
      </c>
      <c r="C5" s="45">
        <v>525.44000000000005</v>
      </c>
      <c r="D5" s="45">
        <v>341.29</v>
      </c>
      <c r="E5" s="46">
        <v>13.0329</v>
      </c>
      <c r="F5" s="47">
        <v>-14.4778</v>
      </c>
      <c r="G5" s="47">
        <v>-7.5171999999999999</v>
      </c>
      <c r="H5" s="48">
        <v>235.41</v>
      </c>
      <c r="I5" s="49">
        <v>60</v>
      </c>
      <c r="J5" s="50">
        <v>30</v>
      </c>
      <c r="K5" s="50">
        <v>45</v>
      </c>
      <c r="L5" s="50">
        <v>30</v>
      </c>
      <c r="M5" s="51">
        <v>60</v>
      </c>
      <c r="N5" s="51">
        <v>45</v>
      </c>
      <c r="O5" s="52">
        <v>2</v>
      </c>
      <c r="P5" s="53">
        <v>3</v>
      </c>
      <c r="Q5" s="54">
        <v>3</v>
      </c>
      <c r="R5" s="53">
        <v>1.3243099999999999</v>
      </c>
      <c r="S5" s="53">
        <v>0.87602000000000002</v>
      </c>
      <c r="T5" s="53">
        <v>0.88530999999999993</v>
      </c>
      <c r="U5" s="55">
        <v>50.15</v>
      </c>
      <c r="V5" s="56">
        <v>50.295000000000002</v>
      </c>
      <c r="W5" s="56">
        <v>50.02</v>
      </c>
      <c r="X5" s="57">
        <v>3000</v>
      </c>
      <c r="Y5" s="58">
        <v>2785.1851851851852</v>
      </c>
      <c r="Z5" s="58">
        <v>2820</v>
      </c>
      <c r="AA5" s="58">
        <v>3018.5185185185187</v>
      </c>
      <c r="AB5" s="58">
        <v>3280</v>
      </c>
      <c r="AC5" s="59">
        <v>2681.4814814814813</v>
      </c>
      <c r="AD5" s="52">
        <v>0.25459752216697629</v>
      </c>
      <c r="AE5" s="53">
        <v>0.20947347349988624</v>
      </c>
      <c r="AF5" s="60">
        <v>0.17748280175109443</v>
      </c>
      <c r="AG5" s="61">
        <v>10400</v>
      </c>
      <c r="AH5" s="62">
        <v>11300</v>
      </c>
      <c r="AI5" s="63">
        <v>10000</v>
      </c>
      <c r="AJ5" s="62">
        <v>240</v>
      </c>
      <c r="AK5" s="62">
        <v>240</v>
      </c>
      <c r="AL5" s="62">
        <v>250</v>
      </c>
      <c r="AM5" s="64">
        <v>80</v>
      </c>
      <c r="AN5" s="65">
        <v>85.106382978723403</v>
      </c>
      <c r="AO5" s="65">
        <v>76.219512195121951</v>
      </c>
      <c r="AP5" s="64">
        <v>40.5</v>
      </c>
      <c r="AQ5" s="65">
        <v>20.625</v>
      </c>
      <c r="AR5" s="66">
        <v>28.125</v>
      </c>
      <c r="AS5" s="67">
        <v>8.9700000000000006</v>
      </c>
      <c r="AT5" s="67">
        <v>7.99</v>
      </c>
      <c r="AU5" s="67">
        <v>14.7</v>
      </c>
      <c r="AV5" s="68">
        <v>4.42</v>
      </c>
      <c r="AW5" s="64">
        <v>41.74</v>
      </c>
      <c r="AX5" s="64">
        <v>60</v>
      </c>
      <c r="AY5" s="66">
        <v>100</v>
      </c>
      <c r="AZ5" s="65">
        <v>20</v>
      </c>
      <c r="BA5" s="65">
        <v>56.8</v>
      </c>
      <c r="BB5" s="69"/>
      <c r="BC5" s="65"/>
      <c r="BD5" s="64"/>
      <c r="BE5" s="70">
        <v>117.13417475181627</v>
      </c>
      <c r="BF5" s="71">
        <v>168.01862625697595</v>
      </c>
      <c r="BG5"/>
      <c r="BH5"/>
      <c r="BI5"/>
      <c r="BJ5"/>
      <c r="BK5"/>
      <c r="BL5"/>
      <c r="BM5"/>
      <c r="BN5"/>
      <c r="BP5" s="38">
        <v>70</v>
      </c>
      <c r="BQ5" s="38">
        <v>90</v>
      </c>
      <c r="BR5" s="38">
        <v>45</v>
      </c>
      <c r="BS5" s="38">
        <v>70</v>
      </c>
      <c r="BT5" s="41">
        <v>1327.263195</v>
      </c>
      <c r="BU5" s="72">
        <v>24.53169497064</v>
      </c>
      <c r="BV5" s="72">
        <v>981.38717122758635</v>
      </c>
      <c r="BW5" s="41">
        <v>20.878530480967243</v>
      </c>
    </row>
    <row r="6" spans="1:75" s="38" customFormat="1" x14ac:dyDescent="0.3">
      <c r="A6" s="43">
        <v>43761</v>
      </c>
      <c r="B6" s="44">
        <v>163.16</v>
      </c>
      <c r="C6" s="45">
        <v>436.37</v>
      </c>
      <c r="D6" s="45">
        <v>288.97000000000003</v>
      </c>
      <c r="E6" s="46">
        <v>13.3767</v>
      </c>
      <c r="F6" s="47">
        <v>-14.4854</v>
      </c>
      <c r="G6" s="47">
        <v>-7.4945000000000004</v>
      </c>
      <c r="H6" s="48">
        <v>198.91</v>
      </c>
      <c r="I6" s="49">
        <v>60</v>
      </c>
      <c r="J6" s="50">
        <v>75</v>
      </c>
      <c r="K6" s="50">
        <v>60</v>
      </c>
      <c r="L6" s="50">
        <v>60</v>
      </c>
      <c r="M6" s="51">
        <v>45</v>
      </c>
      <c r="N6" s="51">
        <v>52</v>
      </c>
      <c r="O6" s="52">
        <v>2</v>
      </c>
      <c r="P6" s="53">
        <v>3</v>
      </c>
      <c r="Q6" s="54">
        <v>3</v>
      </c>
      <c r="R6" s="53">
        <v>1.3403800000000001</v>
      </c>
      <c r="S6" s="53">
        <v>0.89719000000000004</v>
      </c>
      <c r="T6" s="53">
        <v>0.90622999999999998</v>
      </c>
      <c r="U6" s="55">
        <v>49.95</v>
      </c>
      <c r="V6" s="56">
        <v>50.12</v>
      </c>
      <c r="W6" s="56">
        <v>49.85</v>
      </c>
      <c r="X6" s="57"/>
      <c r="Y6" s="58">
        <v>2901.8518518518517</v>
      </c>
      <c r="Z6" s="58"/>
      <c r="AA6" s="58">
        <v>3200</v>
      </c>
      <c r="AB6" s="58"/>
      <c r="AC6" s="59">
        <v>2772.2222222222222</v>
      </c>
      <c r="AD6" s="52"/>
      <c r="AE6" s="53"/>
      <c r="AF6" s="60"/>
      <c r="AG6" s="61">
        <v>10850</v>
      </c>
      <c r="AH6" s="62">
        <v>12000</v>
      </c>
      <c r="AI6" s="63">
        <v>10350</v>
      </c>
      <c r="AJ6" s="62">
        <v>250</v>
      </c>
      <c r="AK6" s="62">
        <v>230</v>
      </c>
      <c r="AL6" s="62">
        <v>250</v>
      </c>
      <c r="AM6" s="64"/>
      <c r="AN6" s="65"/>
      <c r="AO6" s="65"/>
      <c r="AP6" s="64">
        <v>27</v>
      </c>
      <c r="AQ6" s="65">
        <v>15</v>
      </c>
      <c r="AR6" s="66">
        <v>20.625</v>
      </c>
      <c r="AS6" s="67">
        <v>4.5999999999999996</v>
      </c>
      <c r="AT6" s="67">
        <v>9.7899999999999991</v>
      </c>
      <c r="AU6" s="67">
        <v>16.7</v>
      </c>
      <c r="AV6" s="68">
        <v>3.93</v>
      </c>
      <c r="AW6" s="64">
        <v>40</v>
      </c>
      <c r="AX6" s="64"/>
      <c r="AY6" s="66">
        <v>6130</v>
      </c>
      <c r="AZ6" s="65"/>
      <c r="BA6" s="65">
        <v>57.8</v>
      </c>
      <c r="BB6" s="69">
        <v>9.6</v>
      </c>
      <c r="BC6" s="65">
        <v>12</v>
      </c>
      <c r="BD6" s="64">
        <v>5.0999999999999996</v>
      </c>
      <c r="BE6" s="70">
        <v>117.13417475181627</v>
      </c>
      <c r="BF6" s="71">
        <v>168.01862625697595</v>
      </c>
      <c r="BG6"/>
      <c r="BH6"/>
      <c r="BI6"/>
      <c r="BJ6"/>
      <c r="BK6"/>
      <c r="BL6"/>
      <c r="BM6"/>
      <c r="BN6"/>
      <c r="BP6" s="38">
        <v>70</v>
      </c>
      <c r="BQ6" s="38">
        <v>90</v>
      </c>
      <c r="BR6" s="38">
        <v>45</v>
      </c>
      <c r="BS6" s="38">
        <v>70</v>
      </c>
      <c r="BT6" s="41" t="e">
        <v>#N/A</v>
      </c>
      <c r="BU6" s="72" t="e">
        <v>#N/A</v>
      </c>
      <c r="BV6" s="72" t="e">
        <v>#N/A</v>
      </c>
      <c r="BW6" s="41" t="e">
        <v>#N/A</v>
      </c>
    </row>
    <row r="7" spans="1:75" s="38" customFormat="1" x14ac:dyDescent="0.3">
      <c r="A7" s="43">
        <v>43796</v>
      </c>
      <c r="B7" s="44">
        <v>88.25</v>
      </c>
      <c r="C7" s="45">
        <v>227.89</v>
      </c>
      <c r="D7" s="45">
        <v>172.43</v>
      </c>
      <c r="E7" s="46">
        <v>13.0166</v>
      </c>
      <c r="F7" s="47">
        <v>-15.369400000000001</v>
      </c>
      <c r="G7" s="47">
        <v>-10.3569</v>
      </c>
      <c r="H7" s="48"/>
      <c r="I7" s="49">
        <v>90</v>
      </c>
      <c r="J7" s="50">
        <v>60</v>
      </c>
      <c r="K7" s="50">
        <v>45</v>
      </c>
      <c r="L7" s="50">
        <v>90</v>
      </c>
      <c r="M7" s="51">
        <v>90</v>
      </c>
      <c r="N7" s="51">
        <v>115</v>
      </c>
      <c r="O7" s="52">
        <v>2</v>
      </c>
      <c r="P7" s="53">
        <v>2.7</v>
      </c>
      <c r="Q7" s="54">
        <v>2.7</v>
      </c>
      <c r="R7" s="53">
        <v>1.3546199999999999</v>
      </c>
      <c r="S7" s="53">
        <v>0.99866999999999995</v>
      </c>
      <c r="T7" s="53">
        <v>1.0085200000000001</v>
      </c>
      <c r="U7" s="55">
        <v>50.14</v>
      </c>
      <c r="V7" s="56">
        <v>50.14</v>
      </c>
      <c r="W7" s="56">
        <v>50.21</v>
      </c>
      <c r="X7" s="57"/>
      <c r="Y7" s="58">
        <v>3394.4444444444443</v>
      </c>
      <c r="Z7" s="58"/>
      <c r="AA7" s="58">
        <v>3316.6666666666665</v>
      </c>
      <c r="AB7" s="58"/>
      <c r="AC7" s="59">
        <v>2759.2592592592591</v>
      </c>
      <c r="AD7" s="52"/>
      <c r="AE7" s="53"/>
      <c r="AF7" s="60"/>
      <c r="AG7" s="61">
        <v>12750</v>
      </c>
      <c r="AH7" s="62">
        <v>12450</v>
      </c>
      <c r="AI7" s="63">
        <v>10300</v>
      </c>
      <c r="AJ7" s="62">
        <v>300</v>
      </c>
      <c r="AK7" s="62">
        <v>260</v>
      </c>
      <c r="AL7" s="62">
        <v>280</v>
      </c>
      <c r="AM7" s="64"/>
      <c r="AN7" s="65"/>
      <c r="AO7" s="65"/>
      <c r="AP7" s="64">
        <v>36</v>
      </c>
      <c r="AQ7" s="65">
        <v>26.25</v>
      </c>
      <c r="AR7" s="66">
        <v>26.25</v>
      </c>
      <c r="AS7" s="67">
        <v>4.8</v>
      </c>
      <c r="AT7" s="67">
        <v>6.91</v>
      </c>
      <c r="AU7" s="67">
        <v>5.74</v>
      </c>
      <c r="AV7" s="68">
        <v>5.1100000000000003</v>
      </c>
      <c r="AW7" s="64">
        <v>40</v>
      </c>
      <c r="AX7" s="64"/>
      <c r="AY7" s="66"/>
      <c r="AZ7" s="65"/>
      <c r="BA7" s="65">
        <v>53</v>
      </c>
      <c r="BB7" s="69">
        <v>9.6</v>
      </c>
      <c r="BC7" s="65">
        <v>12</v>
      </c>
      <c r="BD7" s="64">
        <v>5</v>
      </c>
      <c r="BE7" s="70">
        <v>32.741972687700077</v>
      </c>
      <c r="BF7" s="71">
        <v>35.118762509959836</v>
      </c>
      <c r="BG7"/>
      <c r="BH7"/>
      <c r="BI7"/>
      <c r="BJ7"/>
      <c r="BK7"/>
      <c r="BL7"/>
      <c r="BM7"/>
      <c r="BN7"/>
      <c r="BP7" s="38">
        <v>70</v>
      </c>
      <c r="BQ7" s="38">
        <v>90</v>
      </c>
      <c r="BR7" s="38">
        <v>45</v>
      </c>
      <c r="BS7" s="38">
        <v>70</v>
      </c>
      <c r="BT7" s="41" t="e">
        <f>IF('[1]Key Control Parameters'!#REF!="",NA(),'[1]Key Control Parameters'!#REF!)</f>
        <v>#REF!</v>
      </c>
      <c r="BU7" s="72" t="e">
        <f>IF('[1]Key Control Parameters'!#REF!="",NA(),'[1]Key Control Parameters'!#REF!)</f>
        <v>#REF!</v>
      </c>
      <c r="BV7" s="72" t="e">
        <f>IF('[1]Key Control Parameters'!#REF!="",NA(),'[1]Key Control Parameters'!#REF!)</f>
        <v>#REF!</v>
      </c>
      <c r="BW7" s="41" t="e">
        <f>IF('[1]Key Control Parameters'!#REF!="",NA(),'[1]Key Control Parameters'!#REF!)</f>
        <v>#REF!</v>
      </c>
    </row>
    <row r="8" spans="1:75" s="38" customFormat="1" x14ac:dyDescent="0.3">
      <c r="A8" s="43">
        <v>43797</v>
      </c>
      <c r="B8" s="44">
        <v>102.53</v>
      </c>
      <c r="C8" s="45">
        <v>236.64</v>
      </c>
      <c r="D8" s="45">
        <v>158.43</v>
      </c>
      <c r="E8" s="46">
        <v>13.0596</v>
      </c>
      <c r="F8" s="47">
        <v>-15.4893</v>
      </c>
      <c r="G8" s="47">
        <v>-9.3676999999999992</v>
      </c>
      <c r="H8" s="48"/>
      <c r="I8" s="49">
        <v>75</v>
      </c>
      <c r="J8" s="50">
        <v>75</v>
      </c>
      <c r="K8" s="50">
        <v>75</v>
      </c>
      <c r="L8" s="50">
        <v>90</v>
      </c>
      <c r="M8" s="51">
        <v>90</v>
      </c>
      <c r="N8" s="51">
        <v>130</v>
      </c>
      <c r="O8" s="52">
        <v>2</v>
      </c>
      <c r="P8" s="53">
        <v>2.7</v>
      </c>
      <c r="Q8" s="54">
        <v>2.7</v>
      </c>
      <c r="R8" s="53">
        <v>1.35206</v>
      </c>
      <c r="S8" s="53">
        <v>0.99682999999999999</v>
      </c>
      <c r="T8" s="53">
        <v>1.0065200000000001</v>
      </c>
      <c r="U8" s="55">
        <v>49.91</v>
      </c>
      <c r="V8" s="56">
        <v>49.935000000000002</v>
      </c>
      <c r="W8" s="56">
        <v>50.204999999999998</v>
      </c>
      <c r="X8" s="57">
        <v>3300</v>
      </c>
      <c r="Y8" s="58">
        <v>2940.7407407407409</v>
      </c>
      <c r="Z8" s="58">
        <v>3260</v>
      </c>
      <c r="AA8" s="58">
        <v>2668.5185185185187</v>
      </c>
      <c r="AB8" s="58"/>
      <c r="AC8" s="59">
        <v>2344.4444444444443</v>
      </c>
      <c r="AD8" s="52">
        <v>0.2571259076112189</v>
      </c>
      <c r="AE8" s="53">
        <v>0.19125894138414487</v>
      </c>
      <c r="AF8" s="60"/>
      <c r="AG8" s="61">
        <v>11000</v>
      </c>
      <c r="AH8" s="62">
        <v>9950</v>
      </c>
      <c r="AI8" s="63">
        <v>8700</v>
      </c>
      <c r="AJ8" s="62">
        <v>300</v>
      </c>
      <c r="AK8" s="62">
        <v>240</v>
      </c>
      <c r="AL8" s="62">
        <v>260</v>
      </c>
      <c r="AM8" s="64">
        <v>90.909090909090907</v>
      </c>
      <c r="AN8" s="65">
        <v>73.619631901840492</v>
      </c>
      <c r="AO8" s="65"/>
      <c r="AP8" s="64">
        <v>19.5</v>
      </c>
      <c r="AQ8" s="65">
        <v>18.75</v>
      </c>
      <c r="AR8" s="66">
        <v>18.75</v>
      </c>
      <c r="AS8" s="67">
        <v>5.5</v>
      </c>
      <c r="AT8" s="67">
        <v>6.86</v>
      </c>
      <c r="AU8" s="67">
        <v>6.9</v>
      </c>
      <c r="AV8" s="68">
        <v>5.44</v>
      </c>
      <c r="AW8" s="64">
        <v>40</v>
      </c>
      <c r="AX8" s="64"/>
      <c r="AY8" s="66"/>
      <c r="AZ8" s="65"/>
      <c r="BA8" s="65">
        <v>52.3</v>
      </c>
      <c r="BB8" s="69">
        <v>6.7</v>
      </c>
      <c r="BC8" s="65">
        <v>13</v>
      </c>
      <c r="BD8" s="64">
        <v>5.5</v>
      </c>
      <c r="BE8" s="70">
        <v>32.741972687700077</v>
      </c>
      <c r="BF8" s="71">
        <v>35.118762509959836</v>
      </c>
      <c r="BG8"/>
      <c r="BH8"/>
      <c r="BI8"/>
      <c r="BJ8"/>
      <c r="BK8"/>
      <c r="BL8"/>
      <c r="BM8"/>
      <c r="BN8"/>
      <c r="BP8" s="38">
        <v>70</v>
      </c>
      <c r="BQ8" s="38">
        <v>90</v>
      </c>
      <c r="BR8" s="38">
        <v>45</v>
      </c>
      <c r="BS8" s="38">
        <v>70</v>
      </c>
      <c r="BT8" s="41" t="e">
        <f>IF('[1]Key Control Parameters'!#REF!="",NA(),'[1]Key Control Parameters'!#REF!)</f>
        <v>#REF!</v>
      </c>
      <c r="BU8" s="72" t="e">
        <f>IF('[1]Key Control Parameters'!#REF!="",NA(),'[1]Key Control Parameters'!#REF!)</f>
        <v>#REF!</v>
      </c>
      <c r="BV8" s="72" t="e">
        <f>IF('[1]Key Control Parameters'!#REF!="",NA(),'[1]Key Control Parameters'!#REF!)</f>
        <v>#REF!</v>
      </c>
      <c r="BW8" s="41" t="e">
        <f>IF('[1]Key Control Parameters'!#REF!="",NA(),'[1]Key Control Parameters'!#REF!)</f>
        <v>#REF!</v>
      </c>
    </row>
    <row r="9" spans="1:75" s="38" customFormat="1" x14ac:dyDescent="0.3">
      <c r="A9" s="43">
        <v>43798</v>
      </c>
      <c r="B9" s="44">
        <v>103.73</v>
      </c>
      <c r="C9" s="45">
        <v>222.51</v>
      </c>
      <c r="D9" s="45">
        <v>157.56</v>
      </c>
      <c r="E9" s="46">
        <v>13.231</v>
      </c>
      <c r="F9" s="47">
        <v>-13.7209</v>
      </c>
      <c r="G9" s="47">
        <v>-10.2742</v>
      </c>
      <c r="H9" s="48"/>
      <c r="I9" s="49">
        <v>60</v>
      </c>
      <c r="J9" s="50">
        <v>60</v>
      </c>
      <c r="K9" s="50">
        <v>60</v>
      </c>
      <c r="L9" s="50">
        <v>90</v>
      </c>
      <c r="M9" s="51">
        <v>90</v>
      </c>
      <c r="N9" s="51">
        <v>92.5</v>
      </c>
      <c r="O9" s="52">
        <v>2.25</v>
      </c>
      <c r="P9" s="53">
        <v>3</v>
      </c>
      <c r="Q9" s="54">
        <v>3</v>
      </c>
      <c r="R9" s="53">
        <v>1.28166</v>
      </c>
      <c r="S9" s="53">
        <v>0.95179999999999998</v>
      </c>
      <c r="T9" s="53">
        <v>0.96057999999999999</v>
      </c>
      <c r="U9" s="55">
        <v>50.14</v>
      </c>
      <c r="V9" s="56">
        <v>49.935000000000002</v>
      </c>
      <c r="W9" s="56">
        <v>50.18</v>
      </c>
      <c r="X9" s="57"/>
      <c r="Y9" s="58">
        <v>2616.6666666666665</v>
      </c>
      <c r="Z9" s="58"/>
      <c r="AA9" s="58">
        <v>2655.5555555555557</v>
      </c>
      <c r="AB9" s="58"/>
      <c r="AC9" s="59">
        <v>2435.1851851851852</v>
      </c>
      <c r="AD9" s="52"/>
      <c r="AE9" s="53"/>
      <c r="AF9" s="60"/>
      <c r="AG9" s="61">
        <v>9750</v>
      </c>
      <c r="AH9" s="62">
        <v>9900</v>
      </c>
      <c r="AI9" s="63">
        <v>9050</v>
      </c>
      <c r="AJ9" s="62">
        <v>220</v>
      </c>
      <c r="AK9" s="62">
        <v>220</v>
      </c>
      <c r="AL9" s="62">
        <v>230</v>
      </c>
      <c r="AM9" s="64"/>
      <c r="AN9" s="65"/>
      <c r="AO9" s="65"/>
      <c r="AP9" s="64">
        <v>18</v>
      </c>
      <c r="AQ9" s="65">
        <v>15</v>
      </c>
      <c r="AR9" s="66">
        <v>15</v>
      </c>
      <c r="AS9" s="67">
        <v>4.91</v>
      </c>
      <c r="AT9" s="67">
        <v>6.62</v>
      </c>
      <c r="AU9" s="67">
        <v>5.83</v>
      </c>
      <c r="AV9" s="68">
        <v>4.1100000000000003</v>
      </c>
      <c r="AW9" s="64">
        <v>40</v>
      </c>
      <c r="AX9" s="64"/>
      <c r="AY9" s="66"/>
      <c r="AZ9" s="65"/>
      <c r="BA9" s="65">
        <v>51.1</v>
      </c>
      <c r="BB9" s="69">
        <v>10</v>
      </c>
      <c r="BC9" s="65">
        <v>11</v>
      </c>
      <c r="BD9" s="64"/>
      <c r="BE9" s="70">
        <v>32.741972687700077</v>
      </c>
      <c r="BF9" s="71">
        <v>35.118762509959836</v>
      </c>
      <c r="BG9"/>
      <c r="BH9"/>
      <c r="BI9"/>
      <c r="BJ9"/>
      <c r="BK9"/>
      <c r="BL9"/>
      <c r="BM9"/>
      <c r="BN9"/>
      <c r="BP9" s="38">
        <v>70</v>
      </c>
      <c r="BQ9" s="38">
        <v>90</v>
      </c>
      <c r="BR9" s="38">
        <v>45</v>
      </c>
      <c r="BS9" s="38">
        <v>70</v>
      </c>
      <c r="BT9" s="41" t="e">
        <f>IF('[1]Key Control Parameters'!#REF!="",NA(),'[1]Key Control Parameters'!#REF!)</f>
        <v>#REF!</v>
      </c>
      <c r="BU9" s="72" t="e">
        <f>IF('[1]Key Control Parameters'!#REF!="",NA(),'[1]Key Control Parameters'!#REF!)</f>
        <v>#REF!</v>
      </c>
      <c r="BV9" s="72" t="e">
        <f>IF('[1]Key Control Parameters'!#REF!="",NA(),'[1]Key Control Parameters'!#REF!)</f>
        <v>#REF!</v>
      </c>
      <c r="BW9" s="41" t="e">
        <f>IF('[1]Key Control Parameters'!#REF!="",NA(),'[1]Key Control Parameters'!#REF!)</f>
        <v>#REF!</v>
      </c>
    </row>
    <row r="10" spans="1:75" s="38" customFormat="1" x14ac:dyDescent="0.3">
      <c r="A10" s="43">
        <v>43816</v>
      </c>
      <c r="B10" s="44">
        <v>91.34</v>
      </c>
      <c r="C10" s="45">
        <v>204.48</v>
      </c>
      <c r="D10" s="45">
        <v>134.68</v>
      </c>
      <c r="E10" s="46">
        <v>13.3878</v>
      </c>
      <c r="F10" s="47">
        <v>-13.166700000000001</v>
      </c>
      <c r="G10" s="47">
        <v>-9.8323</v>
      </c>
      <c r="H10" s="48"/>
      <c r="I10" s="49">
        <v>90</v>
      </c>
      <c r="J10" s="50">
        <v>75</v>
      </c>
      <c r="K10" s="50">
        <v>75</v>
      </c>
      <c r="L10" s="50">
        <v>105</v>
      </c>
      <c r="M10" s="51">
        <v>105</v>
      </c>
      <c r="N10" s="51">
        <v>240</v>
      </c>
      <c r="O10" s="52">
        <v>2.4500000000000002</v>
      </c>
      <c r="P10" s="53">
        <v>3.1</v>
      </c>
      <c r="Q10" s="54">
        <v>3.1</v>
      </c>
      <c r="R10" s="53">
        <v>1.1070599999999999</v>
      </c>
      <c r="S10" s="53">
        <v>0.87473000000000001</v>
      </c>
      <c r="T10" s="53">
        <v>0.88394000000000006</v>
      </c>
      <c r="U10" s="55">
        <v>49.945</v>
      </c>
      <c r="V10" s="56">
        <v>50.344999999999999</v>
      </c>
      <c r="W10" s="56">
        <v>50.005000000000003</v>
      </c>
      <c r="X10" s="57">
        <v>2600</v>
      </c>
      <c r="Y10" s="58">
        <v>2551.8518518518517</v>
      </c>
      <c r="Z10" s="58">
        <v>2520</v>
      </c>
      <c r="AA10" s="58">
        <v>2500</v>
      </c>
      <c r="AB10" s="58">
        <v>2520</v>
      </c>
      <c r="AC10" s="59">
        <v>2188.8888888888887</v>
      </c>
      <c r="AD10" s="52">
        <v>0.40354532842513613</v>
      </c>
      <c r="AE10" s="53">
        <v>0.31883830092671561</v>
      </c>
      <c r="AF10" s="60">
        <v>0.31297446274175</v>
      </c>
      <c r="AG10" s="61">
        <v>9500</v>
      </c>
      <c r="AH10" s="62">
        <v>9300</v>
      </c>
      <c r="AI10" s="63">
        <v>8100</v>
      </c>
      <c r="AJ10" s="62">
        <v>280</v>
      </c>
      <c r="AK10" s="62">
        <v>230</v>
      </c>
      <c r="AL10" s="62">
        <v>240</v>
      </c>
      <c r="AM10" s="64">
        <v>107.69230769230769</v>
      </c>
      <c r="AN10" s="65">
        <v>91.269841269841265</v>
      </c>
      <c r="AO10" s="65">
        <v>95.238095238095227</v>
      </c>
      <c r="AP10" s="64">
        <v>24</v>
      </c>
      <c r="AQ10" s="65">
        <v>15</v>
      </c>
      <c r="AR10" s="66">
        <v>15</v>
      </c>
      <c r="AS10" s="67">
        <v>4.3499999999999996</v>
      </c>
      <c r="AT10" s="67">
        <v>7.2</v>
      </c>
      <c r="AU10" s="67">
        <v>6.9</v>
      </c>
      <c r="AV10" s="68">
        <v>5.71</v>
      </c>
      <c r="AW10" s="64">
        <v>40</v>
      </c>
      <c r="AX10" s="64"/>
      <c r="AY10" s="66"/>
      <c r="AZ10" s="65"/>
      <c r="BA10" s="65">
        <v>47.7</v>
      </c>
      <c r="BB10" s="69">
        <v>14.4</v>
      </c>
      <c r="BC10" s="65">
        <v>19</v>
      </c>
      <c r="BD10" s="64">
        <v>7.7</v>
      </c>
      <c r="BE10" s="70">
        <v>44.421923356779658</v>
      </c>
      <c r="BF10" s="71">
        <v>40.157796202527301</v>
      </c>
      <c r="BG10"/>
      <c r="BH10"/>
      <c r="BI10"/>
      <c r="BJ10"/>
      <c r="BK10"/>
      <c r="BL10"/>
      <c r="BM10"/>
      <c r="BN10"/>
      <c r="BP10" s="38">
        <v>70</v>
      </c>
      <c r="BQ10" s="38">
        <v>90</v>
      </c>
      <c r="BR10" s="38">
        <v>45</v>
      </c>
      <c r="BS10" s="38">
        <v>70</v>
      </c>
      <c r="BT10" s="41" t="e">
        <f>IF('[1]Key Control Parameters'!#REF!="",NA(),'[1]Key Control Parameters'!#REF!)</f>
        <v>#REF!</v>
      </c>
      <c r="BU10" s="72" t="e">
        <f>IF('[1]Key Control Parameters'!#REF!="",NA(),'[1]Key Control Parameters'!#REF!)</f>
        <v>#REF!</v>
      </c>
      <c r="BV10" s="72" t="e">
        <f>IF('[1]Key Control Parameters'!#REF!="",NA(),'[1]Key Control Parameters'!#REF!)</f>
        <v>#REF!</v>
      </c>
      <c r="BW10" s="41" t="e">
        <f>IF('[1]Key Control Parameters'!#REF!="",NA(),'[1]Key Control Parameters'!#REF!)</f>
        <v>#REF!</v>
      </c>
    </row>
    <row r="11" spans="1:75" s="38" customFormat="1" x14ac:dyDescent="0.3">
      <c r="A11" s="43">
        <v>43817</v>
      </c>
      <c r="B11" s="44">
        <v>87.55</v>
      </c>
      <c r="C11" s="45">
        <v>232.35</v>
      </c>
      <c r="D11" s="45">
        <v>141.29</v>
      </c>
      <c r="E11" s="46">
        <v>13.274100000000001</v>
      </c>
      <c r="F11" s="47">
        <v>-15.5044</v>
      </c>
      <c r="G11" s="47">
        <v>-7.5021000000000004</v>
      </c>
      <c r="H11" s="48"/>
      <c r="I11" s="49">
        <v>120</v>
      </c>
      <c r="J11" s="50">
        <v>90</v>
      </c>
      <c r="K11" s="50">
        <v>75</v>
      </c>
      <c r="L11" s="50">
        <v>135</v>
      </c>
      <c r="M11" s="51">
        <v>135</v>
      </c>
      <c r="N11" s="51">
        <v>190</v>
      </c>
      <c r="O11" s="52">
        <v>2.4500000000000002</v>
      </c>
      <c r="P11" s="53">
        <v>3.1</v>
      </c>
      <c r="Q11" s="54">
        <v>3.1</v>
      </c>
      <c r="R11" s="53">
        <v>1.10581</v>
      </c>
      <c r="S11" s="53">
        <v>0.87379999999999991</v>
      </c>
      <c r="T11" s="53">
        <v>0.88327</v>
      </c>
      <c r="U11" s="55">
        <v>49.94</v>
      </c>
      <c r="V11" s="56">
        <v>50.14</v>
      </c>
      <c r="W11" s="56">
        <v>50.24</v>
      </c>
      <c r="X11" s="57"/>
      <c r="Y11" s="58">
        <v>2551.8518518518517</v>
      </c>
      <c r="Z11" s="58"/>
      <c r="AA11" s="58">
        <v>2577.7777777777778</v>
      </c>
      <c r="AB11" s="58"/>
      <c r="AC11" s="59">
        <v>2150</v>
      </c>
      <c r="AD11" s="52"/>
      <c r="AE11" s="53"/>
      <c r="AF11" s="60"/>
      <c r="AG11" s="61">
        <v>9500</v>
      </c>
      <c r="AH11" s="62">
        <v>9600</v>
      </c>
      <c r="AI11" s="63">
        <v>7950</v>
      </c>
      <c r="AJ11" s="62">
        <v>280</v>
      </c>
      <c r="AK11" s="62">
        <v>230</v>
      </c>
      <c r="AL11" s="62">
        <v>240</v>
      </c>
      <c r="AM11" s="64"/>
      <c r="AN11" s="65"/>
      <c r="AO11" s="65"/>
      <c r="AP11" s="64">
        <v>28.5</v>
      </c>
      <c r="AQ11" s="65">
        <v>18.75</v>
      </c>
      <c r="AR11" s="66">
        <v>15</v>
      </c>
      <c r="AS11" s="67">
        <v>4.6900000000000004</v>
      </c>
      <c r="AT11" s="67">
        <v>6.8</v>
      </c>
      <c r="AU11" s="67">
        <v>9.1999999999999993</v>
      </c>
      <c r="AV11" s="68">
        <v>5.89</v>
      </c>
      <c r="AW11" s="64">
        <v>40</v>
      </c>
      <c r="AX11" s="64">
        <v>90</v>
      </c>
      <c r="AY11" s="66">
        <v>40</v>
      </c>
      <c r="AZ11" s="65"/>
      <c r="BA11" s="65">
        <v>45.5</v>
      </c>
      <c r="BB11" s="69">
        <v>10.6</v>
      </c>
      <c r="BC11" s="65">
        <v>18</v>
      </c>
      <c r="BD11" s="64">
        <v>7.6</v>
      </c>
      <c r="BE11" s="70">
        <v>55.64221906213055</v>
      </c>
      <c r="BF11" s="71">
        <v>48.122773346804841</v>
      </c>
      <c r="BG11"/>
      <c r="BH11"/>
      <c r="BI11"/>
      <c r="BJ11"/>
      <c r="BK11"/>
      <c r="BL11"/>
      <c r="BM11"/>
      <c r="BN11"/>
      <c r="BP11" s="38">
        <v>70</v>
      </c>
      <c r="BQ11" s="38">
        <v>90</v>
      </c>
      <c r="BR11" s="38">
        <v>45</v>
      </c>
      <c r="BS11" s="38">
        <v>70</v>
      </c>
      <c r="BT11" s="41" t="e">
        <f>IF('[1]Key Control Parameters'!#REF!="",NA(),'[1]Key Control Parameters'!#REF!)</f>
        <v>#REF!</v>
      </c>
      <c r="BU11" s="72" t="e">
        <f>IF('[1]Key Control Parameters'!#REF!="",NA(),'[1]Key Control Parameters'!#REF!)</f>
        <v>#REF!</v>
      </c>
      <c r="BV11" s="72" t="e">
        <f>IF('[1]Key Control Parameters'!#REF!="",NA(),'[1]Key Control Parameters'!#REF!)</f>
        <v>#REF!</v>
      </c>
      <c r="BW11" s="41" t="e">
        <f>IF('[1]Key Control Parameters'!#REF!="",NA(),'[1]Key Control Parameters'!#REF!)</f>
        <v>#REF!</v>
      </c>
    </row>
    <row r="12" spans="1:75" s="38" customFormat="1" x14ac:dyDescent="0.3">
      <c r="A12" s="43">
        <v>43818</v>
      </c>
      <c r="B12" s="44">
        <v>90.93</v>
      </c>
      <c r="C12" s="45">
        <v>203.98</v>
      </c>
      <c r="D12" s="45">
        <v>128.41999999999999</v>
      </c>
      <c r="E12" s="46">
        <v>13.339499999999999</v>
      </c>
      <c r="F12" s="47">
        <v>-15.2195</v>
      </c>
      <c r="G12" s="47">
        <v>-10.4917</v>
      </c>
      <c r="H12" s="48"/>
      <c r="I12" s="49">
        <v>135</v>
      </c>
      <c r="J12" s="50">
        <v>120</v>
      </c>
      <c r="K12" s="50">
        <v>120</v>
      </c>
      <c r="L12" s="50">
        <v>150</v>
      </c>
      <c r="M12" s="51">
        <v>150</v>
      </c>
      <c r="N12" s="51">
        <v>150</v>
      </c>
      <c r="O12" s="52">
        <v>2.4500000000000002</v>
      </c>
      <c r="P12" s="53">
        <v>3.1</v>
      </c>
      <c r="Q12" s="54">
        <v>3.1</v>
      </c>
      <c r="R12" s="53">
        <v>1.1054999999999999</v>
      </c>
      <c r="S12" s="53">
        <v>0.87330999999999992</v>
      </c>
      <c r="T12" s="53">
        <v>0.88227</v>
      </c>
      <c r="U12" s="55">
        <v>49.94</v>
      </c>
      <c r="V12" s="56">
        <v>49.935000000000002</v>
      </c>
      <c r="W12" s="56">
        <v>50.125</v>
      </c>
      <c r="X12" s="57">
        <v>2920</v>
      </c>
      <c r="Y12" s="58">
        <v>2681.4814814814813</v>
      </c>
      <c r="Z12" s="58">
        <v>2740</v>
      </c>
      <c r="AA12" s="58">
        <v>2655.5555555555557</v>
      </c>
      <c r="AB12" s="58">
        <v>2840</v>
      </c>
      <c r="AC12" s="59">
        <v>2214.8148148148148</v>
      </c>
      <c r="AD12" s="52">
        <v>0.30529510797815007</v>
      </c>
      <c r="AE12" s="53">
        <v>0.25189052572825937</v>
      </c>
      <c r="AF12" s="60">
        <v>0.23505049350442814</v>
      </c>
      <c r="AG12" s="61">
        <v>10000</v>
      </c>
      <c r="AH12" s="62">
        <v>9900</v>
      </c>
      <c r="AI12" s="63">
        <v>8200</v>
      </c>
      <c r="AJ12" s="62">
        <v>290</v>
      </c>
      <c r="AK12" s="62">
        <v>230</v>
      </c>
      <c r="AL12" s="62">
        <v>240</v>
      </c>
      <c r="AM12" s="64">
        <v>99.315068493150676</v>
      </c>
      <c r="AN12" s="65">
        <v>83.941605839416056</v>
      </c>
      <c r="AO12" s="65">
        <v>84.507042253521121</v>
      </c>
      <c r="AP12" s="64">
        <v>25.5</v>
      </c>
      <c r="AQ12" s="65">
        <v>15</v>
      </c>
      <c r="AR12" s="66">
        <v>15</v>
      </c>
      <c r="AS12" s="67">
        <v>4.0199999999999996</v>
      </c>
      <c r="AT12" s="67">
        <v>4.3</v>
      </c>
      <c r="AU12" s="67">
        <v>4.72</v>
      </c>
      <c r="AV12" s="68">
        <v>5.84</v>
      </c>
      <c r="AW12" s="64">
        <v>40</v>
      </c>
      <c r="AX12" s="64">
        <v>50</v>
      </c>
      <c r="AY12" s="66">
        <v>20</v>
      </c>
      <c r="AZ12" s="65">
        <v>80</v>
      </c>
      <c r="BA12" s="65">
        <v>46.7</v>
      </c>
      <c r="BB12" s="69">
        <v>10.5</v>
      </c>
      <c r="BC12" s="65">
        <v>18</v>
      </c>
      <c r="BD12" s="64">
        <v>7.6</v>
      </c>
      <c r="BE12" s="70">
        <v>55.64221906213055</v>
      </c>
      <c r="BF12" s="71">
        <v>48.122773346804841</v>
      </c>
      <c r="BG12"/>
      <c r="BH12"/>
      <c r="BI12"/>
      <c r="BJ12"/>
      <c r="BK12"/>
      <c r="BL12"/>
      <c r="BM12"/>
      <c r="BN12"/>
      <c r="BP12" s="38">
        <v>70</v>
      </c>
      <c r="BQ12" s="38">
        <v>90</v>
      </c>
      <c r="BR12" s="38">
        <v>45</v>
      </c>
      <c r="BS12" s="38">
        <v>70</v>
      </c>
      <c r="BT12" s="41" t="e">
        <f>IF('[1]Key Control Parameters'!#REF!="",NA(),'[1]Key Control Parameters'!#REF!)</f>
        <v>#REF!</v>
      </c>
      <c r="BU12" s="72" t="e">
        <f>IF('[1]Key Control Parameters'!#REF!="",NA(),'[1]Key Control Parameters'!#REF!)</f>
        <v>#REF!</v>
      </c>
      <c r="BV12" s="72" t="e">
        <f>IF('[1]Key Control Parameters'!#REF!="",NA(),'[1]Key Control Parameters'!#REF!)</f>
        <v>#REF!</v>
      </c>
      <c r="BW12" s="41" t="e">
        <f>IF('[1]Key Control Parameters'!#REF!="",NA(),'[1]Key Control Parameters'!#REF!)</f>
        <v>#REF!</v>
      </c>
    </row>
    <row r="13" spans="1:75" s="38" customFormat="1" x14ac:dyDescent="0.3">
      <c r="A13" s="43">
        <v>43866</v>
      </c>
      <c r="B13" s="44">
        <v>4.3899999999999997</v>
      </c>
      <c r="C13" s="45">
        <v>259.08999999999997</v>
      </c>
      <c r="D13" s="45">
        <v>139.51</v>
      </c>
      <c r="E13" s="46">
        <v>12.2738</v>
      </c>
      <c r="F13" s="47">
        <v>-17.091799999999999</v>
      </c>
      <c r="G13" s="47"/>
      <c r="H13" s="48"/>
      <c r="I13" s="49">
        <v>120</v>
      </c>
      <c r="J13" s="50">
        <v>120</v>
      </c>
      <c r="K13" s="50">
        <v>120</v>
      </c>
      <c r="L13" s="50"/>
      <c r="M13" s="51">
        <v>150</v>
      </c>
      <c r="N13" s="51">
        <v>180</v>
      </c>
      <c r="O13" s="52">
        <v>2.2999999999999998</v>
      </c>
      <c r="P13" s="53">
        <v>3.15</v>
      </c>
      <c r="Q13" s="54">
        <v>3.15</v>
      </c>
      <c r="R13" s="53">
        <v>1.1661900000000001</v>
      </c>
      <c r="S13" s="53">
        <v>0.87670000000000003</v>
      </c>
      <c r="T13" s="53">
        <v>0.88688999999999996</v>
      </c>
      <c r="U13" s="55">
        <v>49.914999999999999</v>
      </c>
      <c r="V13" s="56">
        <v>49.954999999999998</v>
      </c>
      <c r="W13" s="56">
        <v>51.005000000000003</v>
      </c>
      <c r="X13" s="57"/>
      <c r="Y13" s="58">
        <v>2305.5555555555557</v>
      </c>
      <c r="Z13" s="58"/>
      <c r="AA13" s="58">
        <v>2564.8148148148148</v>
      </c>
      <c r="AB13" s="58"/>
      <c r="AC13" s="59">
        <v>2150</v>
      </c>
      <c r="AD13" s="52"/>
      <c r="AE13" s="53"/>
      <c r="AF13" s="60"/>
      <c r="AG13" s="61">
        <v>8550</v>
      </c>
      <c r="AH13" s="62">
        <v>9550</v>
      </c>
      <c r="AI13" s="63">
        <v>7950</v>
      </c>
      <c r="AJ13" s="62">
        <v>260</v>
      </c>
      <c r="AK13" s="62">
        <v>240</v>
      </c>
      <c r="AL13" s="62">
        <v>250</v>
      </c>
      <c r="AM13" s="64"/>
      <c r="AN13" s="65"/>
      <c r="AO13" s="65"/>
      <c r="AP13" s="64">
        <v>15</v>
      </c>
      <c r="AQ13" s="65">
        <v>15</v>
      </c>
      <c r="AR13" s="66">
        <v>18.75</v>
      </c>
      <c r="AS13" s="67">
        <v>11.6</v>
      </c>
      <c r="AT13" s="67">
        <v>16.5</v>
      </c>
      <c r="AU13" s="67">
        <v>17.5</v>
      </c>
      <c r="AV13" s="73">
        <v>10.8</v>
      </c>
      <c r="AW13" s="64">
        <v>45</v>
      </c>
      <c r="AX13" s="64">
        <v>50</v>
      </c>
      <c r="AY13" s="66">
        <v>80</v>
      </c>
      <c r="AZ13" s="65">
        <v>80</v>
      </c>
      <c r="BA13" s="65">
        <v>44.3</v>
      </c>
      <c r="BB13" s="69">
        <v>18.5</v>
      </c>
      <c r="BC13" s="65">
        <v>26</v>
      </c>
      <c r="BD13" s="64">
        <v>8.1999999999999993</v>
      </c>
      <c r="BE13" s="70">
        <v>164.70991881109157</v>
      </c>
      <c r="BF13" s="71">
        <v>137.39061781949567</v>
      </c>
      <c r="BG13"/>
      <c r="BH13"/>
      <c r="BI13"/>
      <c r="BJ13"/>
      <c r="BK13"/>
      <c r="BL13"/>
      <c r="BM13"/>
      <c r="BN13"/>
      <c r="BP13" s="38">
        <v>70</v>
      </c>
      <c r="BQ13" s="38">
        <v>90</v>
      </c>
      <c r="BR13" s="38">
        <v>45</v>
      </c>
      <c r="BS13" s="38">
        <v>70</v>
      </c>
      <c r="BT13" s="41" t="e">
        <f>IF('[1]Key Control Parameters'!#REF!="",NA(),'[1]Key Control Parameters'!#REF!)</f>
        <v>#REF!</v>
      </c>
      <c r="BU13" s="72" t="e">
        <f>IF('[1]Key Control Parameters'!#REF!="",NA(),'[1]Key Control Parameters'!#REF!)</f>
        <v>#REF!</v>
      </c>
      <c r="BV13" s="72" t="e">
        <f>IF('[1]Key Control Parameters'!#REF!="",NA(),'[1]Key Control Parameters'!#REF!)</f>
        <v>#REF!</v>
      </c>
      <c r="BW13" s="41" t="e">
        <f>IF('[1]Key Control Parameters'!#REF!="",NA(),'[1]Key Control Parameters'!#REF!)</f>
        <v>#REF!</v>
      </c>
    </row>
    <row r="14" spans="1:75" s="38" customFormat="1" x14ac:dyDescent="0.3">
      <c r="A14" s="43">
        <v>43867</v>
      </c>
      <c r="B14" s="44">
        <v>59.07</v>
      </c>
      <c r="C14" s="45">
        <v>255.71</v>
      </c>
      <c r="D14" s="45">
        <v>135.85</v>
      </c>
      <c r="E14" s="46">
        <v>12.291600000000001</v>
      </c>
      <c r="F14" s="47">
        <v>-15.4956</v>
      </c>
      <c r="G14" s="47">
        <v>-10.424099999999999</v>
      </c>
      <c r="H14" s="48"/>
      <c r="I14" s="49">
        <v>120</v>
      </c>
      <c r="J14" s="50">
        <v>120</v>
      </c>
      <c r="K14" s="50">
        <v>120</v>
      </c>
      <c r="L14" s="50"/>
      <c r="M14" s="51">
        <v>150</v>
      </c>
      <c r="N14" s="51">
        <v>160</v>
      </c>
      <c r="O14" s="52">
        <v>2.2999999999999998</v>
      </c>
      <c r="P14" s="53">
        <v>3.15</v>
      </c>
      <c r="Q14" s="54">
        <v>3.15</v>
      </c>
      <c r="R14" s="53">
        <v>1.1668099999999999</v>
      </c>
      <c r="S14" s="53">
        <v>0.85263999999999995</v>
      </c>
      <c r="T14" s="53">
        <v>0.86259000000000008</v>
      </c>
      <c r="U14" s="55">
        <v>50.284999999999997</v>
      </c>
      <c r="V14" s="56">
        <v>50.12</v>
      </c>
      <c r="W14" s="56">
        <v>50.21</v>
      </c>
      <c r="X14" s="57">
        <v>2860</v>
      </c>
      <c r="Y14" s="58">
        <v>2590.7407407407409</v>
      </c>
      <c r="Z14" s="58">
        <v>2520</v>
      </c>
      <c r="AA14" s="58">
        <v>2538.8888888888887</v>
      </c>
      <c r="AB14" s="58">
        <v>2700</v>
      </c>
      <c r="AC14" s="59">
        <v>2266.6666666666665</v>
      </c>
      <c r="AD14" s="52">
        <v>0.22508855771936673</v>
      </c>
      <c r="AE14" s="53">
        <v>0.19300373966469855</v>
      </c>
      <c r="AF14" s="60">
        <v>0.17953057891623589</v>
      </c>
      <c r="AG14" s="61">
        <v>9650</v>
      </c>
      <c r="AH14" s="62">
        <v>9450</v>
      </c>
      <c r="AI14" s="63">
        <v>8400</v>
      </c>
      <c r="AJ14" s="62">
        <v>260</v>
      </c>
      <c r="AK14" s="62">
        <v>240</v>
      </c>
      <c r="AL14" s="62">
        <v>260</v>
      </c>
      <c r="AM14" s="64">
        <v>90.909090909090907</v>
      </c>
      <c r="AN14" s="65">
        <v>95.238095238095227</v>
      </c>
      <c r="AO14" s="65">
        <v>96.296296296296291</v>
      </c>
      <c r="AP14" s="64">
        <v>15</v>
      </c>
      <c r="AQ14" s="65">
        <v>15</v>
      </c>
      <c r="AR14" s="66">
        <v>15</v>
      </c>
      <c r="AS14" s="67">
        <v>8.5</v>
      </c>
      <c r="AT14" s="67">
        <v>13.8</v>
      </c>
      <c r="AU14" s="67">
        <v>11.2</v>
      </c>
      <c r="AV14" s="73">
        <v>9.58</v>
      </c>
      <c r="AW14" s="64">
        <v>50</v>
      </c>
      <c r="AX14" s="64">
        <v>1080</v>
      </c>
      <c r="AY14" s="66">
        <v>640</v>
      </c>
      <c r="AZ14" s="65"/>
      <c r="BA14" s="65">
        <v>45.8</v>
      </c>
      <c r="BB14" s="69">
        <v>18</v>
      </c>
      <c r="BC14" s="65">
        <v>26</v>
      </c>
      <c r="BD14" s="64">
        <v>7.8</v>
      </c>
      <c r="BE14" s="70">
        <v>164.70991881109157</v>
      </c>
      <c r="BF14" s="71">
        <v>137.39061781949567</v>
      </c>
      <c r="BG14"/>
      <c r="BH14"/>
      <c r="BI14"/>
      <c r="BJ14"/>
      <c r="BK14"/>
      <c r="BL14"/>
      <c r="BM14"/>
      <c r="BN14"/>
      <c r="BP14" s="38">
        <v>70</v>
      </c>
      <c r="BQ14" s="38">
        <v>90</v>
      </c>
      <c r="BR14" s="38">
        <v>45</v>
      </c>
      <c r="BS14" s="38">
        <v>70</v>
      </c>
      <c r="BT14" s="41" t="e">
        <f>IF('[1]Key Control Parameters'!#REF!="",NA(),'[1]Key Control Parameters'!#REF!)</f>
        <v>#REF!</v>
      </c>
      <c r="BU14" s="72" t="e">
        <f>IF('[1]Key Control Parameters'!#REF!="",NA(),'[1]Key Control Parameters'!#REF!)</f>
        <v>#REF!</v>
      </c>
      <c r="BV14" s="72" t="e">
        <f>IF('[1]Key Control Parameters'!#REF!="",NA(),'[1]Key Control Parameters'!#REF!)</f>
        <v>#REF!</v>
      </c>
      <c r="BW14" s="41" t="e">
        <f>IF('[1]Key Control Parameters'!#REF!="",NA(),'[1]Key Control Parameters'!#REF!)</f>
        <v>#REF!</v>
      </c>
    </row>
    <row r="15" spans="1:75" s="38" customFormat="1" x14ac:dyDescent="0.3">
      <c r="A15" s="43">
        <v>43868</v>
      </c>
      <c r="B15" s="44">
        <v>61.43</v>
      </c>
      <c r="C15" s="45">
        <v>251.32</v>
      </c>
      <c r="D15" s="45">
        <v>129.9</v>
      </c>
      <c r="E15" s="46">
        <v>12.674099999999999</v>
      </c>
      <c r="F15" s="47">
        <v>-15.4968</v>
      </c>
      <c r="G15" s="47">
        <v>-10.2578</v>
      </c>
      <c r="H15" s="48"/>
      <c r="I15" s="49">
        <v>90</v>
      </c>
      <c r="J15" s="50">
        <v>90</v>
      </c>
      <c r="K15" s="50">
        <v>90</v>
      </c>
      <c r="L15" s="50"/>
      <c r="M15" s="51">
        <v>120</v>
      </c>
      <c r="N15" s="51">
        <v>172</v>
      </c>
      <c r="O15" s="52">
        <v>2.2999999999999998</v>
      </c>
      <c r="P15" s="53">
        <v>3.15</v>
      </c>
      <c r="Q15" s="54">
        <v>3.15</v>
      </c>
      <c r="R15" s="53">
        <v>1.16862</v>
      </c>
      <c r="S15" s="53">
        <v>0.85280999999999996</v>
      </c>
      <c r="T15" s="53">
        <v>0.86277999999999999</v>
      </c>
      <c r="U15" s="55">
        <v>48.76</v>
      </c>
      <c r="V15" s="56">
        <v>53.475000000000001</v>
      </c>
      <c r="W15" s="56">
        <v>50.244999999999997</v>
      </c>
      <c r="X15" s="57"/>
      <c r="Y15" s="58">
        <v>2370.3703703703704</v>
      </c>
      <c r="Z15" s="58"/>
      <c r="AA15" s="58">
        <v>2616.6666666666665</v>
      </c>
      <c r="AB15" s="58"/>
      <c r="AC15" s="59">
        <v>2188.8888888888887</v>
      </c>
      <c r="AD15" s="52"/>
      <c r="AE15" s="53"/>
      <c r="AF15" s="60"/>
      <c r="AG15" s="61">
        <v>8800</v>
      </c>
      <c r="AH15" s="62">
        <v>9750</v>
      </c>
      <c r="AI15" s="63">
        <v>8100</v>
      </c>
      <c r="AJ15" s="62">
        <v>270</v>
      </c>
      <c r="AK15" s="62">
        <v>250</v>
      </c>
      <c r="AL15" s="62">
        <v>260</v>
      </c>
      <c r="AM15" s="64"/>
      <c r="AN15" s="65"/>
      <c r="AO15" s="65"/>
      <c r="AP15" s="64">
        <v>15</v>
      </c>
      <c r="AQ15" s="65">
        <v>15</v>
      </c>
      <c r="AR15" s="66">
        <v>15</v>
      </c>
      <c r="AS15" s="67">
        <v>10.1</v>
      </c>
      <c r="AT15" s="67">
        <v>14.7</v>
      </c>
      <c r="AU15" s="67">
        <v>13.4</v>
      </c>
      <c r="AV15" s="73">
        <v>9.26</v>
      </c>
      <c r="AW15" s="64">
        <v>50</v>
      </c>
      <c r="AX15" s="64">
        <v>1210</v>
      </c>
      <c r="AY15" s="66">
        <v>1620</v>
      </c>
      <c r="AZ15" s="65"/>
      <c r="BA15" s="65">
        <v>44.4</v>
      </c>
      <c r="BB15" s="69">
        <v>16.7</v>
      </c>
      <c r="BC15" s="65">
        <v>25</v>
      </c>
      <c r="BD15" s="64">
        <v>7.1</v>
      </c>
      <c r="BE15" s="70">
        <v>164.70991881109157</v>
      </c>
      <c r="BF15" s="71">
        <v>137.39061781949567</v>
      </c>
      <c r="BG15"/>
      <c r="BH15"/>
      <c r="BI15"/>
      <c r="BJ15"/>
      <c r="BK15"/>
      <c r="BL15"/>
      <c r="BM15"/>
      <c r="BN15"/>
      <c r="BP15" s="38">
        <v>70</v>
      </c>
      <c r="BQ15" s="38">
        <v>90</v>
      </c>
      <c r="BR15" s="38">
        <v>45</v>
      </c>
      <c r="BS15" s="38">
        <v>70</v>
      </c>
      <c r="BT15" s="41" t="e">
        <f>IF('[1]Key Control Parameters'!#REF!="",NA(),'[1]Key Control Parameters'!#REF!)</f>
        <v>#REF!</v>
      </c>
      <c r="BU15" s="72" t="e">
        <f>IF('[1]Key Control Parameters'!#REF!="",NA(),'[1]Key Control Parameters'!#REF!)</f>
        <v>#REF!</v>
      </c>
      <c r="BV15" s="72" t="e">
        <f>IF('[1]Key Control Parameters'!#REF!="",NA(),'[1]Key Control Parameters'!#REF!)</f>
        <v>#REF!</v>
      </c>
      <c r="BW15" s="41" t="e">
        <f>IF('[1]Key Control Parameters'!#REF!="",NA(),'[1]Key Control Parameters'!#REF!)</f>
        <v>#REF!</v>
      </c>
    </row>
  </sheetData>
  <mergeCells count="29">
    <mergeCell ref="BP1:BQ1"/>
    <mergeCell ref="BR1:BS1"/>
    <mergeCell ref="N2:N3"/>
    <mergeCell ref="B1:H1"/>
    <mergeCell ref="I1:N1"/>
    <mergeCell ref="O1:AF1"/>
    <mergeCell ref="AG1:BF1"/>
    <mergeCell ref="B2:D2"/>
    <mergeCell ref="E2:E3"/>
    <mergeCell ref="F2:G2"/>
    <mergeCell ref="H2:H3"/>
    <mergeCell ref="I2:M2"/>
    <mergeCell ref="AW2:AW3"/>
    <mergeCell ref="O2:Q2"/>
    <mergeCell ref="R2:T2"/>
    <mergeCell ref="U2:W2"/>
    <mergeCell ref="X2:AC2"/>
    <mergeCell ref="AD2:AF2"/>
    <mergeCell ref="AG2:AI2"/>
    <mergeCell ref="AJ2:AL2"/>
    <mergeCell ref="AM2:AO2"/>
    <mergeCell ref="AZ2:AZ3"/>
    <mergeCell ref="BA2:BA3"/>
    <mergeCell ref="BB2:BF2"/>
    <mergeCell ref="AP2:AR2"/>
    <mergeCell ref="AS2:AU2"/>
    <mergeCell ref="AV2:AV3"/>
    <mergeCell ref="AX2:AX3"/>
    <mergeCell ref="AY2:AY3"/>
  </mergeCells>
  <conditionalFormatting sqref="A1:A3">
    <cfRule type="expression" dxfId="119" priority="125">
      <formula>$A1=TODAY()</formula>
    </cfRule>
  </conditionalFormatting>
  <conditionalFormatting sqref="D1:D3">
    <cfRule type="containsErrors" dxfId="118" priority="124">
      <formula>ISERROR(D1)</formula>
    </cfRule>
  </conditionalFormatting>
  <conditionalFormatting sqref="BB2 BB3:BD3 AX2:AY3">
    <cfRule type="cellIs" dxfId="117" priority="122" operator="equal">
      <formula>0</formula>
    </cfRule>
  </conditionalFormatting>
  <conditionalFormatting sqref="BE3:BF3">
    <cfRule type="containsErrors" dxfId="116" priority="123">
      <formula>ISERROR(BE3)</formula>
    </cfRule>
  </conditionalFormatting>
  <conditionalFormatting sqref="O4:BF6">
    <cfRule type="containsBlanks" priority="98" stopIfTrue="1">
      <formula>LEN(TRIM(O4))=0</formula>
    </cfRule>
  </conditionalFormatting>
  <conditionalFormatting sqref="BB4:BC6">
    <cfRule type="cellIs" dxfId="115" priority="111" operator="greaterThan">
      <formula>30</formula>
    </cfRule>
  </conditionalFormatting>
  <conditionalFormatting sqref="A4:A6">
    <cfRule type="expression" dxfId="114" priority="107">
      <formula>$A4=TODAY()</formula>
    </cfRule>
  </conditionalFormatting>
  <conditionalFormatting sqref="AX4:BA6">
    <cfRule type="cellIs" dxfId="113" priority="105" operator="greaterThan">
      <formula>200</formula>
    </cfRule>
  </conditionalFormatting>
  <conditionalFormatting sqref="AM4:AO6">
    <cfRule type="cellIs" dxfId="112" priority="120" operator="greaterThan">
      <formula>150</formula>
    </cfRule>
  </conditionalFormatting>
  <conditionalFormatting sqref="AS4:AV6">
    <cfRule type="cellIs" dxfId="111" priority="104" operator="greaterThan">
      <formula>12</formula>
    </cfRule>
  </conditionalFormatting>
  <conditionalFormatting sqref="D4:D6">
    <cfRule type="containsErrors" dxfId="110" priority="102">
      <formula>ISERROR(D4)</formula>
    </cfRule>
  </conditionalFormatting>
  <conditionalFormatting sqref="BB4:BF6 AX4:AY6">
    <cfRule type="cellIs" dxfId="109" priority="99" operator="equal">
      <formula>0</formula>
    </cfRule>
  </conditionalFormatting>
  <conditionalFormatting sqref="R4:T6">
    <cfRule type="cellIs" dxfId="108" priority="103" operator="equal">
      <formula>0</formula>
    </cfRule>
  </conditionalFormatting>
  <conditionalFormatting sqref="BE4:BF6">
    <cfRule type="cellIs" dxfId="107" priority="100" operator="greaterThan">
      <formula>200</formula>
    </cfRule>
    <cfRule type="containsErrors" dxfId="106" priority="101">
      <formula>ISERROR(BE4)</formula>
    </cfRule>
  </conditionalFormatting>
  <conditionalFormatting sqref="O7:BF8">
    <cfRule type="containsBlanks" priority="50" stopIfTrue="1">
      <formula>LEN(TRIM(O7))=0</formula>
    </cfRule>
  </conditionalFormatting>
  <conditionalFormatting sqref="BB7:BC9">
    <cfRule type="cellIs" dxfId="105" priority="87" operator="greaterThan">
      <formula>30</formula>
    </cfRule>
  </conditionalFormatting>
  <conditionalFormatting sqref="A7:A8">
    <cfRule type="expression" dxfId="104" priority="83">
      <formula>$A7=TODAY()</formula>
    </cfRule>
  </conditionalFormatting>
  <conditionalFormatting sqref="AX7:BA8">
    <cfRule type="cellIs" dxfId="103" priority="81" operator="greaterThan">
      <formula>200</formula>
    </cfRule>
  </conditionalFormatting>
  <conditionalFormatting sqref="AM7:AO8">
    <cfRule type="cellIs" dxfId="102" priority="96" operator="greaterThan">
      <formula>150</formula>
    </cfRule>
  </conditionalFormatting>
  <conditionalFormatting sqref="AS7:AV8">
    <cfRule type="cellIs" dxfId="101" priority="80" operator="greaterThan">
      <formula>12</formula>
    </cfRule>
  </conditionalFormatting>
  <conditionalFormatting sqref="D7:D8">
    <cfRule type="containsErrors" dxfId="100" priority="78">
      <formula>ISERROR(D7)</formula>
    </cfRule>
  </conditionalFormatting>
  <conditionalFormatting sqref="AX7:AY8 BB7:BF8">
    <cfRule type="cellIs" dxfId="99" priority="75" operator="equal">
      <formula>0</formula>
    </cfRule>
  </conditionalFormatting>
  <conditionalFormatting sqref="R7:T8">
    <cfRule type="cellIs" dxfId="98" priority="79" operator="equal">
      <formula>0</formula>
    </cfRule>
  </conditionalFormatting>
  <conditionalFormatting sqref="BE7:BF8">
    <cfRule type="cellIs" dxfId="97" priority="76" operator="greaterThan">
      <formula>200</formula>
    </cfRule>
    <cfRule type="containsErrors" dxfId="96" priority="77">
      <formula>ISERROR(BE7)</formula>
    </cfRule>
  </conditionalFormatting>
  <conditionalFormatting sqref="O9:BF9">
    <cfRule type="containsBlanks" priority="51" stopIfTrue="1">
      <formula>LEN(TRIM(O9))=0</formula>
    </cfRule>
  </conditionalFormatting>
  <conditionalFormatting sqref="BB9:BC9">
    <cfRule type="cellIs" dxfId="95" priority="64" operator="greaterThan">
      <formula>30</formula>
    </cfRule>
  </conditionalFormatting>
  <conditionalFormatting sqref="A9">
    <cfRule type="expression" dxfId="94" priority="60">
      <formula>$A9=TODAY()</formula>
    </cfRule>
  </conditionalFormatting>
  <conditionalFormatting sqref="AX9:BA9">
    <cfRule type="cellIs" dxfId="93" priority="58" operator="greaterThan">
      <formula>200</formula>
    </cfRule>
  </conditionalFormatting>
  <conditionalFormatting sqref="AM9:AO9">
    <cfRule type="cellIs" dxfId="92" priority="73" operator="greaterThan">
      <formula>150</formula>
    </cfRule>
  </conditionalFormatting>
  <conditionalFormatting sqref="AS9:AV9">
    <cfRule type="cellIs" dxfId="91" priority="57" operator="greaterThan">
      <formula>12</formula>
    </cfRule>
  </conditionalFormatting>
  <conditionalFormatting sqref="D9">
    <cfRule type="containsErrors" dxfId="90" priority="55">
      <formula>ISERROR(D9)</formula>
    </cfRule>
  </conditionalFormatting>
  <conditionalFormatting sqref="AX9:AY9 BB9:BF9">
    <cfRule type="cellIs" dxfId="89" priority="54" operator="equal">
      <formula>0</formula>
    </cfRule>
  </conditionalFormatting>
  <conditionalFormatting sqref="R9:T9">
    <cfRule type="cellIs" dxfId="88" priority="56" operator="equal">
      <formula>0</formula>
    </cfRule>
  </conditionalFormatting>
  <conditionalFormatting sqref="BE9:BF9">
    <cfRule type="cellIs" dxfId="87" priority="52" operator="greaterThan">
      <formula>200</formula>
    </cfRule>
    <cfRule type="containsErrors" dxfId="86" priority="53">
      <formula>ISERROR(BE9)</formula>
    </cfRule>
  </conditionalFormatting>
  <conditionalFormatting sqref="O10:BF12">
    <cfRule type="containsBlanks" priority="26" stopIfTrue="1">
      <formula>LEN(TRIM(O10))=0</formula>
    </cfRule>
  </conditionalFormatting>
  <conditionalFormatting sqref="BB10:BC12">
    <cfRule type="cellIs" dxfId="85" priority="39" operator="greaterThan">
      <formula>30</formula>
    </cfRule>
  </conditionalFormatting>
  <conditionalFormatting sqref="A10:A12">
    <cfRule type="expression" dxfId="84" priority="35">
      <formula>$A10=TODAY()</formula>
    </cfRule>
  </conditionalFormatting>
  <conditionalFormatting sqref="AX10:BA12">
    <cfRule type="cellIs" dxfId="83" priority="33" operator="greaterThan">
      <formula>200</formula>
    </cfRule>
  </conditionalFormatting>
  <conditionalFormatting sqref="AM10:AO12">
    <cfRule type="cellIs" dxfId="82" priority="48" operator="greaterThan">
      <formula>150</formula>
    </cfRule>
  </conditionalFormatting>
  <conditionalFormatting sqref="AS10:AV12">
    <cfRule type="cellIs" dxfId="81" priority="32" operator="greaterThan">
      <formula>12</formula>
    </cfRule>
  </conditionalFormatting>
  <conditionalFormatting sqref="D10:D12">
    <cfRule type="containsErrors" dxfId="80" priority="30">
      <formula>ISERROR(D10)</formula>
    </cfRule>
  </conditionalFormatting>
  <conditionalFormatting sqref="BB10:BF12 AX10:AY12">
    <cfRule type="cellIs" dxfId="79" priority="27" operator="equal">
      <formula>0</formula>
    </cfRule>
  </conditionalFormatting>
  <conditionalFormatting sqref="R10:T12">
    <cfRule type="cellIs" dxfId="78" priority="31" operator="equal">
      <formula>0</formula>
    </cfRule>
  </conditionalFormatting>
  <conditionalFormatting sqref="BE10:BF12">
    <cfRule type="cellIs" dxfId="77" priority="28" operator="greaterThan">
      <formula>200</formula>
    </cfRule>
    <cfRule type="containsErrors" dxfId="76" priority="29">
      <formula>ISERROR(BE10)</formula>
    </cfRule>
  </conditionalFormatting>
  <conditionalFormatting sqref="O13:BF15">
    <cfRule type="containsBlanks" priority="1" stopIfTrue="1">
      <formula>LEN(TRIM(O13))=0</formula>
    </cfRule>
  </conditionalFormatting>
  <conditionalFormatting sqref="AX13:BA15">
    <cfRule type="cellIs" dxfId="75" priority="11" operator="greaterThan">
      <formula>200</formula>
    </cfRule>
  </conditionalFormatting>
  <conditionalFormatting sqref="AM13:AO15">
    <cfRule type="cellIs" dxfId="74" priority="24" operator="greaterThan">
      <formula>150</formula>
    </cfRule>
  </conditionalFormatting>
  <conditionalFormatting sqref="AS13:AV15">
    <cfRule type="cellIs" dxfId="73" priority="10" operator="greaterThan">
      <formula>12</formula>
    </cfRule>
  </conditionalFormatting>
  <conditionalFormatting sqref="D13:D15">
    <cfRule type="containsErrors" dxfId="72" priority="8">
      <formula>ISERROR(D13)</formula>
    </cfRule>
  </conditionalFormatting>
  <conditionalFormatting sqref="AX13:AY15 BB13:BF15">
    <cfRule type="cellIs" dxfId="71" priority="4" operator="equal">
      <formula>0</formula>
    </cfRule>
  </conditionalFormatting>
  <conditionalFormatting sqref="R13:T15">
    <cfRule type="cellIs" dxfId="70" priority="9" operator="equal">
      <formula>0</formula>
    </cfRule>
  </conditionalFormatting>
  <conditionalFormatting sqref="BE13:BF15">
    <cfRule type="cellIs" dxfId="69" priority="5" operator="greaterThan">
      <formula>200</formula>
    </cfRule>
    <cfRule type="containsErrors" dxfId="68" priority="6">
      <formula>ISERROR(BE13)</formula>
    </cfRule>
  </conditionalFormatting>
  <conditionalFormatting sqref="A13:A15">
    <cfRule type="expression" dxfId="67" priority="3">
      <formula>$A13=TODAY()</formula>
    </cfRule>
  </conditionalFormatting>
  <conditionalFormatting sqref="BD13:BD15">
    <cfRule type="cellIs" dxfId="66" priority="2" operator="greaterThan">
      <formula>25</formula>
    </cfRule>
  </conditionalFormatting>
  <conditionalFormatting sqref="BB13:BB15">
    <cfRule type="cellIs" dxfId="65" priority="7" operator="greaterThan">
      <formula>30.5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6" operator="notBetween" id="{EBE49E30-B95E-4FD8-BE7E-4C4FFBA47E64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17" operator="notBetween" id="{D81ADBCC-38B6-4E0D-9486-7D88153460A3}">
            <xm:f>'\Users\migueluyaguari\Library\Containers\com.microsoft.Excel\Data\Documents\N:\NEWPCC\Operations\PCMP\KPI Tools\[KPI Tool-NEWPCC (Main&amp;WET).xlsx]Operating Target'!#REF!+0.001</xm:f>
            <xm:f>'\Users\migueluyaguari\Library\Containers\com.microsoft.Excel\Data\Documents\N:\NEWPCC\Operations\PCMP\KPI Tools\[KPI Tool-NEWPCC (Main&amp;WET).xlsx]Operating Target'!#REF!-0.0001</xm:f>
            <x14:dxf>
              <font>
                <b/>
                <i val="0"/>
                <color theme="9" tint="-0.499984740745262"/>
              </font>
            </x14:dxf>
          </x14:cfRule>
          <xm:sqref>AG4:AI6</xm:sqref>
        </x14:conditionalFormatting>
        <x14:conditionalFormatting xmlns:xm="http://schemas.microsoft.com/office/excel/2006/main">
          <x14:cfRule type="cellIs" priority="118" operator="notBetween" id="{FD47D90C-043E-4336-A4E7-5BD3C08C862A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19" operator="notBetween" id="{773BC915-4B89-44AB-A486-9C4BD673FFA0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theme="9" tint="-0.499984740745262"/>
              </font>
            </x14:dxf>
          </x14:cfRule>
          <xm:sqref>U4:W6</xm:sqref>
        </x14:conditionalFormatting>
        <x14:conditionalFormatting xmlns:xm="http://schemas.microsoft.com/office/excel/2006/main">
          <x14:cfRule type="cellIs" priority="106" operator="notBetween" id="{D21F2927-1A67-42A3-890C-28FB83E4017C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vertical/>
                <horizontal/>
              </border>
            </x14:dxf>
          </x14:cfRule>
          <x14:cfRule type="cellIs" priority="108" operator="notBetween" id="{3BBAE9F7-52A1-447B-810B-20302C37F65C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AA4:AA6 AC4:AC6 Y4:Y6</xm:sqref>
        </x14:conditionalFormatting>
        <x14:conditionalFormatting xmlns:xm="http://schemas.microsoft.com/office/excel/2006/main">
          <x14:cfRule type="cellIs" priority="112" operator="notBetween" id="{25B8C69A-8781-4EE8-A874-369C12412E0D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13" operator="notBetween" id="{6347226E-75C1-479F-B121-E348625F9D44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Target'!#REF!-0.1</xm:f>
            <x14:dxf>
              <font>
                <b/>
                <i val="0"/>
                <color theme="9" tint="-0.499984740745262"/>
              </font>
            </x14:dxf>
          </x14:cfRule>
          <xm:sqref>AJ4:AL6</xm:sqref>
        </x14:conditionalFormatting>
        <x14:conditionalFormatting xmlns:xm="http://schemas.microsoft.com/office/excel/2006/main">
          <x14:cfRule type="cellIs" priority="109" operator="greaterThan" id="{A9D74F7F-ED4D-493C-8276-DCE1F8B33F36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10" operator="greaterThan" id="{2D7CE4D6-0245-476A-A5C1-C995CADA3518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AQ4:AR6</xm:sqref>
        </x14:conditionalFormatting>
        <x14:conditionalFormatting xmlns:xm="http://schemas.microsoft.com/office/excel/2006/main">
          <x14:cfRule type="cellIs" priority="114" operator="greaterThan" id="{427A38A6-03A1-45D0-AB99-DF2468839F33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15" operator="greaterThan" id="{D3F5B965-AC99-4FB0-B595-BB0A57AAFD1A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AP4:AP6</xm:sqref>
        </x14:conditionalFormatting>
        <x14:conditionalFormatting xmlns:xm="http://schemas.microsoft.com/office/excel/2006/main">
          <x14:cfRule type="cellIs" priority="121" operator="greaterThan" id="{71E4B5D6-19AE-4E54-B83A-8016A1A484B1}">
            <xm:f>'\Users\migueluyaguari\Library\Containers\com.microsoft.Excel\Data\Documents\N:\NEWPCC\Operations\PCMP\KPI Tools\[KPI Tool-NEWPCC (Main&amp;WET).xlsx]Operating Target'!#REF!-0.01</xm:f>
            <x14:dxf>
              <font>
                <b/>
                <i val="0"/>
                <color theme="9" tint="-0.499984740745262"/>
              </font>
            </x14:dxf>
          </x14:cfRule>
          <xm:sqref>AV4:AV6</xm:sqref>
        </x14:conditionalFormatting>
        <x14:conditionalFormatting xmlns:xm="http://schemas.microsoft.com/office/excel/2006/main">
          <x14:cfRule type="cellIs" priority="92" operator="notBetween" id="{68247A8F-8CF7-446D-A89C-EFD7A49CC2E2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93" operator="notBetween" id="{64DBC80F-4C1C-44DC-BA05-1D838B6C0B04}">
            <xm:f>'\Users\migueluyaguari\Library\Containers\com.microsoft.Excel\Data\Documents\N:\NEWPCC\Operations\PCMP\KPI Tools\[KPI Tool-NEWPCC (Main&amp;WET).xlsx]Operating Target'!#REF!+0.001</xm:f>
            <xm:f>'\Users\migueluyaguari\Library\Containers\com.microsoft.Excel\Data\Documents\N:\NEWPCC\Operations\PCMP\KPI Tools\[KPI Tool-NEWPCC (Main&amp;WET).xlsx]Operating Target'!#REF!-0.0001</xm:f>
            <x14:dxf>
              <font>
                <b/>
                <i val="0"/>
                <color theme="9" tint="-0.499984740745262"/>
              </font>
            </x14:dxf>
          </x14:cfRule>
          <xm:sqref>AG7:AI8</xm:sqref>
        </x14:conditionalFormatting>
        <x14:conditionalFormatting xmlns:xm="http://schemas.microsoft.com/office/excel/2006/main">
          <x14:cfRule type="cellIs" priority="94" operator="notBetween" id="{66F4EA3F-0669-4614-AF56-81172B9D8359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95" operator="notBetween" id="{A6BA61F4-CB17-41C5-94FC-8E9CDAB758E6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theme="9" tint="-0.499984740745262"/>
              </font>
            </x14:dxf>
          </x14:cfRule>
          <xm:sqref>U7:W8</xm:sqref>
        </x14:conditionalFormatting>
        <x14:conditionalFormatting xmlns:xm="http://schemas.microsoft.com/office/excel/2006/main">
          <x14:cfRule type="cellIs" priority="82" operator="notBetween" id="{E91734BF-3A71-43A4-9D54-3700EBD88C71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vertical/>
                <horizontal/>
              </border>
            </x14:dxf>
          </x14:cfRule>
          <x14:cfRule type="cellIs" priority="84" operator="notBetween" id="{4DE292AA-014D-4F0E-8BD3-536468017D9F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Y7:Y8 AC7:AC8 AA7:AA8</xm:sqref>
        </x14:conditionalFormatting>
        <x14:conditionalFormatting xmlns:xm="http://schemas.microsoft.com/office/excel/2006/main">
          <x14:cfRule type="cellIs" priority="88" operator="notBetween" id="{44F1D1B0-B9B3-4805-9406-E69C82D45FE7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89" operator="notBetween" id="{FF07D544-5AA1-4185-8F2D-9066A936B62D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Target'!#REF!-0.1</xm:f>
            <x14:dxf>
              <font>
                <b/>
                <i val="0"/>
                <color theme="9" tint="-0.499984740745262"/>
              </font>
            </x14:dxf>
          </x14:cfRule>
          <xm:sqref>AJ7:AL8</xm:sqref>
        </x14:conditionalFormatting>
        <x14:conditionalFormatting xmlns:xm="http://schemas.microsoft.com/office/excel/2006/main">
          <x14:cfRule type="cellIs" priority="85" operator="greaterThan" id="{B135C6D6-1E53-446B-8C97-1F84F30F7C50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86" operator="greaterThan" id="{E5524F53-CB34-4915-8BD2-8A639E29F475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AQ7:AR8</xm:sqref>
        </x14:conditionalFormatting>
        <x14:conditionalFormatting xmlns:xm="http://schemas.microsoft.com/office/excel/2006/main">
          <x14:cfRule type="cellIs" priority="90" operator="greaterThan" id="{16C22CD8-F182-4F97-99AB-9B99AA3B4809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91" operator="greaterThan" id="{3730DB03-D3F7-4D0C-9E1E-91B6FEA3628A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AP7:AP8</xm:sqref>
        </x14:conditionalFormatting>
        <x14:conditionalFormatting xmlns:xm="http://schemas.microsoft.com/office/excel/2006/main">
          <x14:cfRule type="cellIs" priority="97" operator="greaterThan" id="{F22E16B9-714F-423B-B413-CDF8FEEBE957}">
            <xm:f>'\Users\migueluyaguari\Library\Containers\com.microsoft.Excel\Data\Documents\N:\NEWPCC\Operations\PCMP\KPI Tools\[KPI Tool-NEWPCC (Main&amp;WET).xlsx]Operating Target'!#REF!-0.01</xm:f>
            <x14:dxf>
              <font>
                <b/>
                <i val="0"/>
                <color theme="9" tint="-0.499984740745262"/>
              </font>
            </x14:dxf>
          </x14:cfRule>
          <xm:sqref>AV7:AV8</xm:sqref>
        </x14:conditionalFormatting>
        <x14:conditionalFormatting xmlns:xm="http://schemas.microsoft.com/office/excel/2006/main">
          <x14:cfRule type="cellIs" priority="69" operator="notBetween" id="{098CFE2B-EC4E-47EC-99EB-8BB4D3019342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70" operator="notBetween" id="{5678EB5E-A392-4EF6-82B5-DC720D445DD3}">
            <xm:f>'\Users\migueluyaguari\Library\Containers\com.microsoft.Excel\Data\Documents\N:\NEWPCC\Operations\PCMP\KPI Tools\[KPI Tool-NEWPCC (Main&amp;WET).xlsx]Operating Target'!#REF!+0.001</xm:f>
            <xm:f>'\Users\migueluyaguari\Library\Containers\com.microsoft.Excel\Data\Documents\N:\NEWPCC\Operations\PCMP\KPI Tools\[KPI Tool-NEWPCC (Main&amp;WET).xlsx]Operating Target'!#REF!-0.0001</xm:f>
            <x14:dxf>
              <font>
                <b/>
                <i val="0"/>
                <color theme="9" tint="-0.499984740745262"/>
              </font>
            </x14:dxf>
          </x14:cfRule>
          <xm:sqref>AG9:AI9</xm:sqref>
        </x14:conditionalFormatting>
        <x14:conditionalFormatting xmlns:xm="http://schemas.microsoft.com/office/excel/2006/main">
          <x14:cfRule type="cellIs" priority="71" operator="notBetween" id="{46DB6CFD-9403-497A-925A-E2B6CEDA13F9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72" operator="notBetween" id="{DFABF57D-86C4-4535-A046-FE53D7A5CF76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theme="9" tint="-0.499984740745262"/>
              </font>
            </x14:dxf>
          </x14:cfRule>
          <xm:sqref>U9:W9</xm:sqref>
        </x14:conditionalFormatting>
        <x14:conditionalFormatting xmlns:xm="http://schemas.microsoft.com/office/excel/2006/main">
          <x14:cfRule type="cellIs" priority="59" operator="notBetween" id="{6E9C3E6A-01D5-4094-98F6-2B1ABB971504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vertical/>
                <horizontal/>
              </border>
            </x14:dxf>
          </x14:cfRule>
          <x14:cfRule type="cellIs" priority="61" operator="notBetween" id="{57DA3287-4DD3-4B14-BF14-F309D1387785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Y9 AC9 AA9</xm:sqref>
        </x14:conditionalFormatting>
        <x14:conditionalFormatting xmlns:xm="http://schemas.microsoft.com/office/excel/2006/main">
          <x14:cfRule type="cellIs" priority="65" operator="notBetween" id="{E4CA077F-FC30-4195-82DB-6FF7F969174E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66" operator="notBetween" id="{0FDAA268-90C6-4619-9836-CEE17BB56F25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Target'!#REF!-0.1</xm:f>
            <x14:dxf>
              <font>
                <b/>
                <i val="0"/>
                <color theme="9" tint="-0.499984740745262"/>
              </font>
            </x14:dxf>
          </x14:cfRule>
          <xm:sqref>AJ9:AL9</xm:sqref>
        </x14:conditionalFormatting>
        <x14:conditionalFormatting xmlns:xm="http://schemas.microsoft.com/office/excel/2006/main">
          <x14:cfRule type="cellIs" priority="62" operator="greaterThan" id="{AEB42E6D-C59F-40CF-B5EB-88E56AFCC9A1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63" operator="greaterThan" id="{75B196B0-2C3F-4629-BFA3-EB3081007F57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AQ9:AR9</xm:sqref>
        </x14:conditionalFormatting>
        <x14:conditionalFormatting xmlns:xm="http://schemas.microsoft.com/office/excel/2006/main">
          <x14:cfRule type="cellIs" priority="67" operator="greaterThan" id="{46428884-1B2F-49E3-BAC2-FD85DFAE9376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68" operator="greaterThan" id="{3911FE79-7C21-4691-AED4-8F6853635D75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AP9</xm:sqref>
        </x14:conditionalFormatting>
        <x14:conditionalFormatting xmlns:xm="http://schemas.microsoft.com/office/excel/2006/main">
          <x14:cfRule type="cellIs" priority="74" operator="greaterThan" id="{BE3A3401-2895-4E9C-84F2-E53EFA9E7018}">
            <xm:f>'\Users\migueluyaguari\Library\Containers\com.microsoft.Excel\Data\Documents\N:\NEWPCC\Operations\PCMP\KPI Tools\[KPI Tool-NEWPCC (Main&amp;WET).xlsx]Operating Target'!#REF!-0.01</xm:f>
            <x14:dxf>
              <font>
                <b/>
                <i val="0"/>
                <color theme="9" tint="-0.499984740745262"/>
              </font>
            </x14:dxf>
          </x14:cfRule>
          <xm:sqref>AV9</xm:sqref>
        </x14:conditionalFormatting>
        <x14:conditionalFormatting xmlns:xm="http://schemas.microsoft.com/office/excel/2006/main">
          <x14:cfRule type="cellIs" priority="44" operator="notBetween" id="{4CDE4AAE-6C84-421B-AFC7-6F7CFB6910E0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45" operator="notBetween" id="{1E592757-36D7-4CBF-96A8-0E43EFD32409}">
            <xm:f>'\Users\migueluyaguari\Library\Containers\com.microsoft.Excel\Data\Documents\N:\NEWPCC\Operations\PCMP\KPI Tools\[KPI Tool-NEWPCC (Main&amp;WET).xlsx]Operating Target'!#REF!+0.001</xm:f>
            <xm:f>'\Users\migueluyaguari\Library\Containers\com.microsoft.Excel\Data\Documents\N:\NEWPCC\Operations\PCMP\KPI Tools\[KPI Tool-NEWPCC (Main&amp;WET).xlsx]Operating Target'!#REF!-0.0001</xm:f>
            <x14:dxf>
              <font>
                <b/>
                <i val="0"/>
                <color theme="9" tint="-0.499984740745262"/>
              </font>
            </x14:dxf>
          </x14:cfRule>
          <xm:sqref>AG10:AI12</xm:sqref>
        </x14:conditionalFormatting>
        <x14:conditionalFormatting xmlns:xm="http://schemas.microsoft.com/office/excel/2006/main">
          <x14:cfRule type="cellIs" priority="46" operator="notBetween" id="{2EE115DC-EC63-4399-8640-271C2CC2A7BC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47" operator="notBetween" id="{70E7C693-CCF8-45CD-8A64-AEAF12CD593B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theme="9" tint="-0.499984740745262"/>
              </font>
            </x14:dxf>
          </x14:cfRule>
          <xm:sqref>U10:W12</xm:sqref>
        </x14:conditionalFormatting>
        <x14:conditionalFormatting xmlns:xm="http://schemas.microsoft.com/office/excel/2006/main">
          <x14:cfRule type="cellIs" priority="34" operator="notBetween" id="{74165F3E-22A8-40F2-BF47-4D4C361D3C8B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vertical/>
                <horizontal/>
              </border>
            </x14:dxf>
          </x14:cfRule>
          <x14:cfRule type="cellIs" priority="36" operator="notBetween" id="{C6C3D505-3253-4BBB-877D-C02A13D38C01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AA10:AA12 AC10:AC12 Y10:Y12</xm:sqref>
        </x14:conditionalFormatting>
        <x14:conditionalFormatting xmlns:xm="http://schemas.microsoft.com/office/excel/2006/main">
          <x14:cfRule type="cellIs" priority="40" operator="notBetween" id="{21A36264-FA7B-487A-AAA5-954BDCABB721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41" operator="notBetween" id="{89144308-E964-4338-98BC-BD27FD87CE22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Target'!#REF!-0.1</xm:f>
            <x14:dxf>
              <font>
                <b/>
                <i val="0"/>
                <color theme="9" tint="-0.499984740745262"/>
              </font>
            </x14:dxf>
          </x14:cfRule>
          <xm:sqref>AJ10:AL12</xm:sqref>
        </x14:conditionalFormatting>
        <x14:conditionalFormatting xmlns:xm="http://schemas.microsoft.com/office/excel/2006/main">
          <x14:cfRule type="cellIs" priority="37" operator="greaterThan" id="{7CDE6DCC-6BAC-4DA6-AAAA-0BEC120C38C8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38" operator="greaterThan" id="{150697CF-C500-4DEF-8F94-766FEBDCB2F7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AQ10:AR12</xm:sqref>
        </x14:conditionalFormatting>
        <x14:conditionalFormatting xmlns:xm="http://schemas.microsoft.com/office/excel/2006/main">
          <x14:cfRule type="cellIs" priority="42" operator="greaterThan" id="{70E024CC-B33A-4F8E-8752-AA5EE88CA67A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43" operator="greaterThan" id="{6B626CE4-5A36-4235-9D53-C4AA91F9D0AD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AP10:AP12</xm:sqref>
        </x14:conditionalFormatting>
        <x14:conditionalFormatting xmlns:xm="http://schemas.microsoft.com/office/excel/2006/main">
          <x14:cfRule type="cellIs" priority="49" operator="greaterThan" id="{CDA0C196-A800-4A58-BF35-004846941503}">
            <xm:f>'\Users\migueluyaguari\Library\Containers\com.microsoft.Excel\Data\Documents\N:\NEWPCC\Operations\PCMP\KPI Tools\[KPI Tool-NEWPCC (Main&amp;WET).xlsx]Operating Target'!#REF!-0.01</xm:f>
            <x14:dxf>
              <font>
                <b/>
                <i val="0"/>
                <color theme="9" tint="-0.499984740745262"/>
              </font>
            </x14:dxf>
          </x14:cfRule>
          <xm:sqref>AV10:AV12</xm:sqref>
        </x14:conditionalFormatting>
        <x14:conditionalFormatting xmlns:xm="http://schemas.microsoft.com/office/excel/2006/main">
          <x14:cfRule type="cellIs" priority="20" operator="notBetween" id="{32A606A3-EE83-4006-8AB6-1A65158F6A64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21" operator="notBetween" id="{6EA62A66-5ADD-48C3-B42F-CABF7E4A8933}">
            <xm:f>'\Users\migueluyaguari\Library\Containers\com.microsoft.Excel\Data\Documents\N:\NEWPCC\Operations\PCMP\KPI Tools\[KPI Tool-NEWPCC (Main&amp;WET).xlsx]Operating Target'!#REF!+0.001</xm:f>
            <xm:f>'\Users\migueluyaguari\Library\Containers\com.microsoft.Excel\Data\Documents\N:\NEWPCC\Operations\PCMP\KPI Tools\[KPI Tool-NEWPCC (Main&amp;WET).xlsx]Operating Target'!#REF!-0.0001</xm:f>
            <x14:dxf>
              <font>
                <b/>
                <i val="0"/>
                <color theme="9" tint="-0.499984740745262"/>
              </font>
            </x14:dxf>
          </x14:cfRule>
          <xm:sqref>AG13:AI15</xm:sqref>
        </x14:conditionalFormatting>
        <x14:conditionalFormatting xmlns:xm="http://schemas.microsoft.com/office/excel/2006/main">
          <x14:cfRule type="cellIs" priority="22" operator="notBetween" id="{E6157369-D245-4914-BE89-D5F98598A39F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23" operator="notBetween" id="{45099B38-0FA5-42FC-95D9-DF6CF0639880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theme="9" tint="-0.499984740745262"/>
              </font>
            </x14:dxf>
          </x14:cfRule>
          <xm:sqref>U13:W15</xm:sqref>
        </x14:conditionalFormatting>
        <x14:conditionalFormatting xmlns:xm="http://schemas.microsoft.com/office/excel/2006/main">
          <x14:cfRule type="cellIs" priority="12" operator="notBetween" id="{3174B5CF-59DA-4978-B818-003944FCB3D6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vertical/>
                <horizontal/>
              </border>
            </x14:dxf>
          </x14:cfRule>
          <x14:cfRule type="cellIs" priority="13" operator="notBetween" id="{F9EDDE4C-3FAB-4E13-92CD-36A36DBA2246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Y13:Y15 AC13:AC15 AA13:AA15</xm:sqref>
        </x14:conditionalFormatting>
        <x14:conditionalFormatting xmlns:xm="http://schemas.microsoft.com/office/excel/2006/main">
          <x14:cfRule type="cellIs" priority="16" operator="notBetween" id="{BF3BDDC4-8726-4919-B749-3C49EFAD2EA8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7" operator="notBetween" id="{F5E50BD1-337E-4AD2-BFCA-0BA3617C74E6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Target'!#REF!-0.1</xm:f>
            <x14:dxf>
              <font>
                <b/>
                <i val="0"/>
                <color theme="9" tint="-0.499984740745262"/>
              </font>
            </x14:dxf>
          </x14:cfRule>
          <xm:sqref>AJ13:AL15</xm:sqref>
        </x14:conditionalFormatting>
        <x14:conditionalFormatting xmlns:xm="http://schemas.microsoft.com/office/excel/2006/main">
          <x14:cfRule type="cellIs" priority="14" operator="greaterThan" id="{2A8983B7-AF6E-4E75-8BFD-E61B2E38FB53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5" operator="greaterThan" id="{51905125-E9E2-42B4-BB87-807502F200F3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AQ13:AR15</xm:sqref>
        </x14:conditionalFormatting>
        <x14:conditionalFormatting xmlns:xm="http://schemas.microsoft.com/office/excel/2006/main">
          <x14:cfRule type="cellIs" priority="18" operator="greaterThan" id="{4197F047-59C1-4F48-B893-D3DF09422E50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9" operator="greaterThan" id="{A629A788-18AB-435C-998D-E459BCCE990F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AP13:AP15</xm:sqref>
        </x14:conditionalFormatting>
        <x14:conditionalFormatting xmlns:xm="http://schemas.microsoft.com/office/excel/2006/main">
          <x14:cfRule type="cellIs" priority="25" operator="greaterThan" id="{3094FAC7-9EE1-4D04-9EE0-A88D3A621B0B}">
            <xm:f>'\Users\migueluyaguari\Library\Containers\com.microsoft.Excel\Data\Documents\N:\NEWPCC\Operations\PCMP\KPI Tools\[KPI Tool-NEWPCC (Main&amp;WET).xlsx]Operating Target'!#REF!-0.01</xm:f>
            <x14:dxf>
              <font>
                <b/>
                <i val="0"/>
                <color theme="9" tint="-0.499984740745262"/>
              </font>
            </x14:dxf>
          </x14:cfRule>
          <xm:sqref>AV13:AV15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workbookViewId="0">
      <selection activeCell="C39" sqref="C39"/>
    </sheetView>
  </sheetViews>
  <sheetFormatPr defaultColWidth="8.77734375" defaultRowHeight="14.4" x14ac:dyDescent="0.3"/>
  <cols>
    <col min="1" max="1" width="10.109375" bestFit="1" customWidth="1"/>
    <col min="2" max="2" width="17.77734375" bestFit="1" customWidth="1"/>
    <col min="3" max="3" width="14.6640625" bestFit="1" customWidth="1"/>
    <col min="5" max="5" width="10.44140625" bestFit="1" customWidth="1"/>
    <col min="6" max="6" width="11.77734375" bestFit="1" customWidth="1"/>
    <col min="7" max="7" width="10.77734375" bestFit="1" customWidth="1"/>
    <col min="8" max="8" width="11.77734375" bestFit="1" customWidth="1"/>
    <col min="9" max="9" width="12.33203125" bestFit="1" customWidth="1"/>
    <col min="11" max="11" width="10.44140625" bestFit="1" customWidth="1"/>
  </cols>
  <sheetData>
    <row r="1" spans="1:12" x14ac:dyDescent="0.3">
      <c r="A1" s="74" t="s">
        <v>48</v>
      </c>
      <c r="B1" s="74" t="s">
        <v>49</v>
      </c>
      <c r="C1" s="74" t="s">
        <v>50</v>
      </c>
      <c r="D1" s="74" t="s">
        <v>51</v>
      </c>
      <c r="E1" s="74" t="s">
        <v>52</v>
      </c>
      <c r="F1" s="74" t="s">
        <v>53</v>
      </c>
      <c r="G1" s="74" t="s">
        <v>54</v>
      </c>
      <c r="H1" s="74" t="s">
        <v>55</v>
      </c>
      <c r="I1" s="74" t="s">
        <v>56</v>
      </c>
      <c r="J1" s="74" t="s">
        <v>59</v>
      </c>
      <c r="K1" s="74" t="s">
        <v>60</v>
      </c>
      <c r="L1" s="74" t="s">
        <v>61</v>
      </c>
    </row>
    <row r="2" spans="1:12" x14ac:dyDescent="0.3">
      <c r="A2" s="75">
        <v>43759</v>
      </c>
      <c r="B2" s="76">
        <v>352.9</v>
      </c>
      <c r="C2" s="76">
        <v>567.44000000000005</v>
      </c>
      <c r="D2" s="77">
        <v>1430</v>
      </c>
      <c r="E2" s="77">
        <v>417</v>
      </c>
      <c r="F2" s="77">
        <v>182</v>
      </c>
      <c r="G2" s="78"/>
      <c r="H2" s="78"/>
      <c r="I2" s="76">
        <v>14.2</v>
      </c>
      <c r="J2" s="79">
        <v>3.8595000000000002</v>
      </c>
      <c r="K2" s="76">
        <v>104</v>
      </c>
      <c r="L2" s="76">
        <v>26.5</v>
      </c>
    </row>
    <row r="3" spans="1:12" x14ac:dyDescent="0.3">
      <c r="A3" s="75">
        <v>43760</v>
      </c>
      <c r="B3" s="76">
        <v>341.29</v>
      </c>
      <c r="C3" s="76">
        <v>525.44000000000005</v>
      </c>
      <c r="D3" s="77">
        <v>1370</v>
      </c>
      <c r="E3" s="77">
        <v>336</v>
      </c>
      <c r="F3" s="77">
        <v>167</v>
      </c>
      <c r="G3" s="77">
        <v>420</v>
      </c>
      <c r="H3" s="77">
        <v>102</v>
      </c>
      <c r="I3" s="76">
        <v>15</v>
      </c>
      <c r="J3" s="79">
        <v>3.3452999999999999</v>
      </c>
      <c r="K3" s="76">
        <v>129.19999999999999</v>
      </c>
      <c r="L3" s="76">
        <v>26.8</v>
      </c>
    </row>
    <row r="4" spans="1:12" x14ac:dyDescent="0.3">
      <c r="A4" s="75">
        <v>43761</v>
      </c>
      <c r="B4" s="76">
        <v>288.97000000000003</v>
      </c>
      <c r="C4" s="76">
        <v>436.37</v>
      </c>
      <c r="D4" s="78"/>
      <c r="E4" s="78"/>
      <c r="F4" s="78"/>
      <c r="G4" s="78"/>
      <c r="H4" s="78"/>
      <c r="I4" s="78"/>
      <c r="J4" s="78"/>
      <c r="K4" s="78"/>
      <c r="L4" s="78"/>
    </row>
    <row r="5" spans="1:12" x14ac:dyDescent="0.3">
      <c r="A5" s="75">
        <v>43796</v>
      </c>
      <c r="B5" s="76">
        <v>172.43</v>
      </c>
      <c r="C5" s="76">
        <v>227.89</v>
      </c>
      <c r="D5" s="77">
        <v>1220</v>
      </c>
      <c r="E5" s="77">
        <v>450</v>
      </c>
      <c r="F5" s="77">
        <v>254</v>
      </c>
      <c r="G5" s="78"/>
      <c r="H5" s="78"/>
      <c r="I5" s="76">
        <v>32.299999999999997</v>
      </c>
      <c r="J5" s="79">
        <v>9.1028000000000002</v>
      </c>
      <c r="K5" s="76">
        <v>180.4</v>
      </c>
      <c r="L5" s="76">
        <v>62.9</v>
      </c>
    </row>
    <row r="6" spans="1:12" x14ac:dyDescent="0.3">
      <c r="A6" s="75">
        <v>43797</v>
      </c>
      <c r="B6" s="76">
        <v>158.43</v>
      </c>
      <c r="C6" s="76">
        <v>236.64</v>
      </c>
      <c r="D6" s="77">
        <v>1370</v>
      </c>
      <c r="E6" s="77">
        <v>484</v>
      </c>
      <c r="F6" s="77">
        <v>349</v>
      </c>
      <c r="G6" s="77">
        <v>734</v>
      </c>
      <c r="H6" s="77">
        <v>198</v>
      </c>
      <c r="I6" s="76">
        <v>31.5</v>
      </c>
      <c r="J6" s="79">
        <v>7.9013</v>
      </c>
      <c r="K6" s="76">
        <v>207.5</v>
      </c>
      <c r="L6" s="76">
        <v>61.8</v>
      </c>
    </row>
    <row r="7" spans="1:12" x14ac:dyDescent="0.3">
      <c r="A7" s="75">
        <v>43798</v>
      </c>
      <c r="B7" s="76">
        <v>157.56</v>
      </c>
      <c r="C7" s="76">
        <v>222.51</v>
      </c>
      <c r="D7" s="77">
        <v>1320</v>
      </c>
      <c r="E7" s="77">
        <v>356</v>
      </c>
      <c r="F7" s="77">
        <v>278</v>
      </c>
      <c r="G7" s="78"/>
      <c r="H7" s="78"/>
      <c r="I7" s="76">
        <v>29.3</v>
      </c>
      <c r="J7" s="79">
        <v>7.7409999999999997</v>
      </c>
      <c r="K7" s="76">
        <v>155.69999999999999</v>
      </c>
      <c r="L7" s="76">
        <v>52.1</v>
      </c>
    </row>
    <row r="8" spans="1:12" x14ac:dyDescent="0.3">
      <c r="A8" s="75">
        <v>43816</v>
      </c>
      <c r="B8" s="76">
        <v>134.68</v>
      </c>
      <c r="C8" s="76">
        <v>204.48</v>
      </c>
      <c r="D8" s="77">
        <v>1450</v>
      </c>
      <c r="E8" s="77">
        <v>620</v>
      </c>
      <c r="F8" s="77">
        <v>358</v>
      </c>
      <c r="G8" s="77">
        <v>834</v>
      </c>
      <c r="H8" s="77">
        <v>229</v>
      </c>
      <c r="I8" s="76">
        <v>39.5</v>
      </c>
      <c r="J8" s="79">
        <v>6.8117000000000001</v>
      </c>
      <c r="K8" s="76">
        <v>207.4</v>
      </c>
      <c r="L8" s="76">
        <v>75.8</v>
      </c>
    </row>
    <row r="9" spans="1:12" x14ac:dyDescent="0.3">
      <c r="A9" s="75">
        <v>43817</v>
      </c>
      <c r="B9" s="76">
        <v>141.29</v>
      </c>
      <c r="C9" s="76">
        <v>232.35</v>
      </c>
      <c r="D9" s="77">
        <v>1340</v>
      </c>
      <c r="E9" s="77">
        <v>510</v>
      </c>
      <c r="F9" s="77">
        <v>363</v>
      </c>
      <c r="G9" s="78"/>
      <c r="H9" s="78"/>
      <c r="I9" s="76">
        <v>37.5</v>
      </c>
      <c r="J9" s="79">
        <v>6.2276999999999996</v>
      </c>
      <c r="K9" s="76">
        <v>223.9</v>
      </c>
      <c r="L9" s="76">
        <v>73.900000000000006</v>
      </c>
    </row>
    <row r="10" spans="1:12" x14ac:dyDescent="0.3">
      <c r="A10" s="75">
        <v>43818</v>
      </c>
      <c r="B10" s="76">
        <v>128.41999999999999</v>
      </c>
      <c r="C10" s="76">
        <v>203.98</v>
      </c>
      <c r="D10" s="77">
        <v>1340</v>
      </c>
      <c r="E10" s="77">
        <v>510</v>
      </c>
      <c r="F10" s="77">
        <v>417</v>
      </c>
      <c r="G10" s="77">
        <v>832</v>
      </c>
      <c r="H10" s="77">
        <v>247</v>
      </c>
      <c r="I10" s="76">
        <v>36.1</v>
      </c>
      <c r="J10" s="79">
        <v>5.9988999999999999</v>
      </c>
      <c r="K10" s="76">
        <v>201.1</v>
      </c>
      <c r="L10" s="76">
        <v>62.1</v>
      </c>
    </row>
    <row r="11" spans="1:12" x14ac:dyDescent="0.3">
      <c r="A11" s="75">
        <v>43866</v>
      </c>
      <c r="B11" s="76">
        <v>139.51</v>
      </c>
      <c r="C11" s="76">
        <v>259.08999999999997</v>
      </c>
      <c r="D11" s="77">
        <v>970</v>
      </c>
      <c r="E11" s="77">
        <v>355</v>
      </c>
      <c r="F11" s="77">
        <v>237</v>
      </c>
      <c r="G11" s="78"/>
      <c r="H11" s="78"/>
      <c r="I11" s="76">
        <v>34.799999999999997</v>
      </c>
      <c r="J11" s="79">
        <v>6.3844000000000003</v>
      </c>
      <c r="K11" s="76">
        <v>158.1</v>
      </c>
      <c r="L11" s="76">
        <v>59</v>
      </c>
    </row>
    <row r="12" spans="1:12" x14ac:dyDescent="0.3">
      <c r="A12" s="75">
        <v>43867</v>
      </c>
      <c r="B12" s="76">
        <v>135.85</v>
      </c>
      <c r="C12" s="76">
        <v>255.71</v>
      </c>
      <c r="D12" s="77">
        <v>1020</v>
      </c>
      <c r="E12" s="77">
        <v>365</v>
      </c>
      <c r="F12" s="77">
        <v>298</v>
      </c>
      <c r="G12" s="77">
        <v>630</v>
      </c>
      <c r="H12" s="77">
        <v>221</v>
      </c>
      <c r="I12" s="76">
        <v>41.9</v>
      </c>
      <c r="J12" s="79">
        <v>6.6729000000000003</v>
      </c>
      <c r="K12" s="76">
        <v>155.4</v>
      </c>
      <c r="L12" s="76">
        <v>60.6</v>
      </c>
    </row>
    <row r="13" spans="1:12" x14ac:dyDescent="0.3">
      <c r="A13" s="75">
        <v>43868</v>
      </c>
      <c r="B13" s="76">
        <v>129.9</v>
      </c>
      <c r="C13" s="76">
        <v>251.32</v>
      </c>
      <c r="D13" s="77">
        <v>1330</v>
      </c>
      <c r="E13" s="77">
        <v>580</v>
      </c>
      <c r="F13" s="77">
        <v>359</v>
      </c>
      <c r="G13" s="78"/>
      <c r="H13" s="78"/>
      <c r="I13" s="76">
        <v>40.9</v>
      </c>
      <c r="J13" s="79">
        <v>8.0416000000000007</v>
      </c>
      <c r="K13" s="76">
        <v>143.9</v>
      </c>
      <c r="L13" s="76">
        <v>58.6</v>
      </c>
    </row>
    <row r="14" spans="1:12" x14ac:dyDescent="0.3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54"/>
  <sheetViews>
    <sheetView tabSelected="1" topLeftCell="A11" zoomScale="70" zoomScaleNormal="70" workbookViewId="0">
      <pane xSplit="2" topLeftCell="T1" activePane="topRight" state="frozen"/>
      <selection pane="topRight" activeCell="U18" sqref="U18:U21"/>
    </sheetView>
  </sheetViews>
  <sheetFormatPr defaultColWidth="8.77734375" defaultRowHeight="14.4" x14ac:dyDescent="0.3"/>
  <cols>
    <col min="1" max="1" width="7.5546875" bestFit="1" customWidth="1"/>
    <col min="2" max="2" width="25.6640625" customWidth="1"/>
    <col min="3" max="3" width="12.33203125" customWidth="1"/>
    <col min="4" max="4" width="11.33203125" customWidth="1"/>
    <col min="5" max="5" width="10.33203125" customWidth="1"/>
    <col min="6" max="6" width="15.6640625" customWidth="1"/>
    <col min="7" max="7" width="10.88671875" customWidth="1"/>
    <col min="8" max="12" width="13.33203125" bestFit="1" customWidth="1"/>
    <col min="13" max="13" width="13.33203125" customWidth="1"/>
    <col min="14" max="14" width="13" bestFit="1" customWidth="1"/>
    <col min="15" max="15" width="13.33203125" bestFit="1" customWidth="1"/>
    <col min="16" max="16" width="12.21875" bestFit="1" customWidth="1"/>
    <col min="17" max="17" width="13.33203125" bestFit="1" customWidth="1"/>
    <col min="18" max="18" width="17.77734375" customWidth="1"/>
    <col min="19" max="19" width="22.33203125" customWidth="1"/>
    <col min="20" max="20" width="13.77734375" customWidth="1"/>
    <col min="21" max="21" width="19.6640625" style="112" customWidth="1"/>
    <col min="22" max="22" width="13.77734375" customWidth="1"/>
    <col min="23" max="23" width="21.109375" customWidth="1"/>
    <col min="24" max="24" width="22.77734375" customWidth="1"/>
    <col min="25" max="25" width="30" bestFit="1" customWidth="1"/>
    <col min="26" max="26" width="21.88671875" bestFit="1" customWidth="1"/>
  </cols>
  <sheetData>
    <row r="1" spans="2:24" ht="84.6" customHeight="1" x14ac:dyDescent="0.3">
      <c r="G1" s="187" t="s">
        <v>99</v>
      </c>
      <c r="H1" s="187"/>
      <c r="I1" s="187"/>
    </row>
    <row r="3" spans="2:24" x14ac:dyDescent="0.3">
      <c r="B3" s="81" t="s">
        <v>48</v>
      </c>
      <c r="C3" s="81" t="s">
        <v>62</v>
      </c>
      <c r="D3" s="81" t="s">
        <v>51</v>
      </c>
      <c r="E3" s="81" t="s">
        <v>63</v>
      </c>
      <c r="F3" s="81" t="s">
        <v>64</v>
      </c>
      <c r="G3" s="81" t="s">
        <v>52</v>
      </c>
      <c r="H3" s="81" t="s">
        <v>65</v>
      </c>
      <c r="I3" s="81" t="s">
        <v>66</v>
      </c>
      <c r="J3" s="81" t="s">
        <v>55</v>
      </c>
      <c r="K3" s="81" t="s">
        <v>54</v>
      </c>
      <c r="L3" s="81" t="s">
        <v>56</v>
      </c>
      <c r="M3" s="81" t="s">
        <v>57</v>
      </c>
      <c r="N3" s="81" t="s">
        <v>58</v>
      </c>
      <c r="O3" s="81" t="s">
        <v>59</v>
      </c>
      <c r="P3" s="81" t="s">
        <v>60</v>
      </c>
      <c r="Q3" s="81" t="s">
        <v>61</v>
      </c>
      <c r="R3" s="81" t="s">
        <v>67</v>
      </c>
      <c r="S3" s="81" t="s">
        <v>68</v>
      </c>
      <c r="T3" s="81" t="s">
        <v>69</v>
      </c>
      <c r="U3" s="113" t="s">
        <v>95</v>
      </c>
      <c r="V3" s="81" t="s">
        <v>96</v>
      </c>
      <c r="W3" s="95" t="s">
        <v>78</v>
      </c>
      <c r="X3" s="95" t="s">
        <v>77</v>
      </c>
    </row>
    <row r="4" spans="2:24" x14ac:dyDescent="0.3">
      <c r="B4" s="82">
        <v>43759</v>
      </c>
      <c r="C4" s="85">
        <v>352.80700000000002</v>
      </c>
      <c r="D4" s="85">
        <v>1050</v>
      </c>
      <c r="E4" s="85">
        <v>7</v>
      </c>
      <c r="F4" s="85">
        <v>19.899999999999999</v>
      </c>
      <c r="G4" s="85">
        <v>30</v>
      </c>
      <c r="H4" s="85">
        <v>27</v>
      </c>
      <c r="I4" s="85">
        <v>16</v>
      </c>
      <c r="J4" s="85">
        <v>29</v>
      </c>
      <c r="K4" s="85">
        <v>66</v>
      </c>
      <c r="L4" s="85">
        <v>6.28</v>
      </c>
      <c r="M4" s="85">
        <v>7.26</v>
      </c>
      <c r="N4" s="85">
        <v>1.38</v>
      </c>
      <c r="O4" s="85">
        <v>1.7410000000000001</v>
      </c>
      <c r="P4" s="85">
        <v>23.1</v>
      </c>
      <c r="Q4" s="85">
        <v>16.7</v>
      </c>
      <c r="R4" s="85">
        <v>421</v>
      </c>
      <c r="S4" s="85">
        <v>14.1</v>
      </c>
      <c r="T4" s="85">
        <v>56.8</v>
      </c>
      <c r="U4" s="114">
        <v>1730</v>
      </c>
      <c r="V4" s="106">
        <v>2050</v>
      </c>
      <c r="W4" s="107"/>
      <c r="X4" s="105">
        <v>6</v>
      </c>
    </row>
    <row r="5" spans="2:24" s="94" customFormat="1" x14ac:dyDescent="0.3">
      <c r="B5" s="89">
        <v>43760</v>
      </c>
      <c r="C5" s="92">
        <v>341.37900000000002</v>
      </c>
      <c r="D5" s="111">
        <f>AVERAGE(D4,D6)</f>
        <v>1065</v>
      </c>
      <c r="E5" s="92">
        <v>7.12</v>
      </c>
      <c r="F5" s="111">
        <f>AVERAGE(F4,F6)</f>
        <v>12.234999999999999</v>
      </c>
      <c r="G5" s="92">
        <v>10</v>
      </c>
      <c r="H5" s="92">
        <v>9</v>
      </c>
      <c r="I5" s="92">
        <v>4</v>
      </c>
      <c r="J5" s="111">
        <f>AVERAGE(J4,J6)</f>
        <v>25</v>
      </c>
      <c r="K5" s="111">
        <f>AVERAGE(K4,K6)</f>
        <v>51.5</v>
      </c>
      <c r="L5" s="111">
        <f>AVERAGE(L4,L6)</f>
        <v>5.9050000000000002</v>
      </c>
      <c r="M5" s="111">
        <f>AVERAGE(M4,M6)</f>
        <v>7.49</v>
      </c>
      <c r="N5" s="92">
        <v>1.29</v>
      </c>
      <c r="O5" s="92">
        <v>1.9</v>
      </c>
      <c r="P5" s="111">
        <f>AVERAGE(P4,P6)</f>
        <v>19.8</v>
      </c>
      <c r="Q5" s="92">
        <v>16.899999999999999</v>
      </c>
      <c r="R5" s="92">
        <v>341</v>
      </c>
      <c r="S5" s="92">
        <v>13.4</v>
      </c>
      <c r="T5" s="92">
        <v>56.7</v>
      </c>
      <c r="U5" s="114">
        <v>60</v>
      </c>
      <c r="V5" s="92">
        <v>100</v>
      </c>
      <c r="W5" s="108">
        <v>4.5999999999999996</v>
      </c>
      <c r="X5" s="109">
        <v>2.7</v>
      </c>
    </row>
    <row r="6" spans="2:24" x14ac:dyDescent="0.3">
      <c r="B6" s="82">
        <v>43761</v>
      </c>
      <c r="C6" s="85">
        <v>288.928</v>
      </c>
      <c r="D6" s="85">
        <v>1080</v>
      </c>
      <c r="E6" s="85">
        <v>7.04</v>
      </c>
      <c r="F6" s="85">
        <v>4.57</v>
      </c>
      <c r="G6" s="85">
        <v>9</v>
      </c>
      <c r="H6" s="85">
        <v>12</v>
      </c>
      <c r="I6" s="85">
        <v>5</v>
      </c>
      <c r="J6" s="85">
        <v>21</v>
      </c>
      <c r="K6" s="85">
        <v>37</v>
      </c>
      <c r="L6" s="85">
        <v>5.53</v>
      </c>
      <c r="M6" s="85">
        <v>7.72</v>
      </c>
      <c r="N6" s="85">
        <v>1.46</v>
      </c>
      <c r="O6" s="85">
        <v>1.5988</v>
      </c>
      <c r="P6" s="85">
        <v>16.5</v>
      </c>
      <c r="Q6" s="85">
        <v>14</v>
      </c>
      <c r="R6" s="85">
        <v>325</v>
      </c>
      <c r="S6" s="85">
        <v>14</v>
      </c>
      <c r="T6" s="85">
        <v>57.6</v>
      </c>
      <c r="U6" s="115"/>
      <c r="V6" s="106">
        <v>6130</v>
      </c>
      <c r="W6" s="107"/>
      <c r="X6" s="105">
        <v>2</v>
      </c>
    </row>
    <row r="7" spans="2:24" x14ac:dyDescent="0.3">
      <c r="B7" s="82">
        <v>43796</v>
      </c>
      <c r="C7" s="85">
        <v>172.46600000000001</v>
      </c>
      <c r="D7" s="85">
        <v>734</v>
      </c>
      <c r="E7" s="85">
        <v>6.79</v>
      </c>
      <c r="F7" s="85">
        <v>4.8600000000000003</v>
      </c>
      <c r="G7" s="85">
        <v>9</v>
      </c>
      <c r="H7" s="85">
        <v>12</v>
      </c>
      <c r="I7" s="85">
        <v>5</v>
      </c>
      <c r="J7" s="85">
        <v>52</v>
      </c>
      <c r="K7" s="85">
        <v>69</v>
      </c>
      <c r="L7" s="85">
        <v>24.8</v>
      </c>
      <c r="M7" s="85">
        <v>5.16</v>
      </c>
      <c r="N7" s="85">
        <v>2.46</v>
      </c>
      <c r="O7" s="85">
        <v>2.9780000000000002</v>
      </c>
      <c r="P7" s="85">
        <v>23</v>
      </c>
      <c r="Q7" s="85">
        <v>39.200000000000003</v>
      </c>
      <c r="R7" s="85">
        <v>208</v>
      </c>
      <c r="S7" s="85">
        <v>13.8</v>
      </c>
      <c r="T7" s="85">
        <v>53.5</v>
      </c>
      <c r="U7" s="115">
        <v>20</v>
      </c>
      <c r="V7" s="85">
        <v>20</v>
      </c>
      <c r="W7" s="110"/>
      <c r="X7" s="105">
        <v>-5</v>
      </c>
    </row>
    <row r="8" spans="2:24" s="94" customFormat="1" x14ac:dyDescent="0.3">
      <c r="B8" s="89">
        <v>43797</v>
      </c>
      <c r="C8" s="92">
        <v>158.36500000000001</v>
      </c>
      <c r="D8" s="92">
        <v>886</v>
      </c>
      <c r="E8" s="92">
        <v>6.81</v>
      </c>
      <c r="F8" s="92">
        <v>4.24</v>
      </c>
      <c r="G8" s="92">
        <v>6</v>
      </c>
      <c r="H8" s="92">
        <v>13</v>
      </c>
      <c r="I8" s="92">
        <v>5</v>
      </c>
      <c r="J8" s="92">
        <v>51</v>
      </c>
      <c r="K8" s="92">
        <v>66</v>
      </c>
      <c r="L8" s="92">
        <v>26.3</v>
      </c>
      <c r="M8" s="92">
        <v>5.33</v>
      </c>
      <c r="N8" s="92">
        <v>2.62</v>
      </c>
      <c r="O8" s="92">
        <v>3.4331999999999998</v>
      </c>
      <c r="P8" s="92">
        <v>21.2</v>
      </c>
      <c r="Q8" s="92">
        <v>40.700000000000003</v>
      </c>
      <c r="R8" s="92">
        <v>119</v>
      </c>
      <c r="S8" s="92">
        <v>14.1</v>
      </c>
      <c r="T8" s="92">
        <v>52.1</v>
      </c>
      <c r="U8" s="114">
        <v>60</v>
      </c>
      <c r="V8" s="92">
        <v>20</v>
      </c>
      <c r="W8" s="108">
        <v>0</v>
      </c>
      <c r="X8" s="109">
        <v>-6.6</v>
      </c>
    </row>
    <row r="9" spans="2:24" x14ac:dyDescent="0.3">
      <c r="B9" s="82">
        <v>43798</v>
      </c>
      <c r="C9" s="85">
        <v>157.631</v>
      </c>
      <c r="D9" s="85">
        <v>868</v>
      </c>
      <c r="E9" s="85">
        <v>6.73</v>
      </c>
      <c r="F9" s="85">
        <v>4.3899999999999997</v>
      </c>
      <c r="G9" s="85">
        <v>10</v>
      </c>
      <c r="H9" s="85">
        <v>11</v>
      </c>
      <c r="I9" s="85"/>
      <c r="J9" s="85">
        <v>56</v>
      </c>
      <c r="K9" s="85">
        <v>72</v>
      </c>
      <c r="L9" s="85">
        <v>25.6</v>
      </c>
      <c r="M9" s="85">
        <v>5.12</v>
      </c>
      <c r="N9" s="85">
        <v>2.21</v>
      </c>
      <c r="O9" s="85">
        <v>3.0714999999999999</v>
      </c>
      <c r="P9" s="85">
        <v>21.4</v>
      </c>
      <c r="Q9" s="85">
        <v>35.5</v>
      </c>
      <c r="R9" s="85">
        <v>181</v>
      </c>
      <c r="S9" s="85">
        <v>14.4</v>
      </c>
      <c r="T9" s="85">
        <v>51.9</v>
      </c>
      <c r="U9" s="115">
        <v>30</v>
      </c>
      <c r="V9" s="85">
        <v>40</v>
      </c>
      <c r="W9" s="110"/>
      <c r="X9" s="105">
        <v>-4.2</v>
      </c>
    </row>
    <row r="10" spans="2:24" x14ac:dyDescent="0.3">
      <c r="B10" s="82">
        <v>43816</v>
      </c>
      <c r="C10" s="85">
        <v>134.703</v>
      </c>
      <c r="D10" s="85">
        <v>740</v>
      </c>
      <c r="E10" s="85">
        <v>6.85</v>
      </c>
      <c r="F10" s="85">
        <v>6.08</v>
      </c>
      <c r="G10" s="85">
        <v>14</v>
      </c>
      <c r="H10" s="85">
        <v>19</v>
      </c>
      <c r="I10" s="85">
        <v>7</v>
      </c>
      <c r="J10" s="85">
        <v>70</v>
      </c>
      <c r="K10" s="85">
        <v>94</v>
      </c>
      <c r="L10" s="85">
        <v>33.299999999999997</v>
      </c>
      <c r="M10" s="85">
        <v>3.17</v>
      </c>
      <c r="N10" s="85">
        <v>1.42</v>
      </c>
      <c r="O10" s="85">
        <v>1.9434</v>
      </c>
      <c r="P10" s="85">
        <v>30.2</v>
      </c>
      <c r="Q10" s="85">
        <v>50.2</v>
      </c>
      <c r="R10" s="85">
        <v>181</v>
      </c>
      <c r="S10" s="85">
        <v>14</v>
      </c>
      <c r="T10" s="85">
        <v>47.8</v>
      </c>
      <c r="U10" s="115">
        <v>20</v>
      </c>
      <c r="V10" s="85">
        <v>10</v>
      </c>
      <c r="W10" s="110"/>
      <c r="X10" s="105">
        <v>-18.3</v>
      </c>
    </row>
    <row r="11" spans="2:24" s="94" customFormat="1" x14ac:dyDescent="0.3">
      <c r="B11" s="89">
        <v>43817</v>
      </c>
      <c r="C11" s="92">
        <v>141.30600000000001</v>
      </c>
      <c r="D11" s="92">
        <v>818</v>
      </c>
      <c r="E11" s="92">
        <v>6.79</v>
      </c>
      <c r="F11" s="92">
        <v>6.28</v>
      </c>
      <c r="G11" s="92">
        <v>10</v>
      </c>
      <c r="H11" s="92">
        <v>18</v>
      </c>
      <c r="I11" s="92">
        <v>7</v>
      </c>
      <c r="J11" s="92">
        <v>68</v>
      </c>
      <c r="K11" s="92">
        <v>94</v>
      </c>
      <c r="L11" s="92">
        <v>34.299999999999997</v>
      </c>
      <c r="M11" s="92">
        <v>3.28</v>
      </c>
      <c r="N11" s="92">
        <v>1.1599999999999999</v>
      </c>
      <c r="O11" s="92">
        <v>1.6906000000000001</v>
      </c>
      <c r="P11" s="92">
        <v>29.6</v>
      </c>
      <c r="Q11" s="92">
        <v>49.8</v>
      </c>
      <c r="R11" s="92">
        <v>223</v>
      </c>
      <c r="S11" s="92">
        <v>14.1</v>
      </c>
      <c r="T11" s="92">
        <v>45.8</v>
      </c>
      <c r="U11" s="114">
        <v>90</v>
      </c>
      <c r="V11" s="92">
        <v>40</v>
      </c>
      <c r="W11" s="108">
        <v>0</v>
      </c>
      <c r="X11" s="109">
        <v>-17</v>
      </c>
    </row>
    <row r="12" spans="2:24" x14ac:dyDescent="0.3">
      <c r="B12" s="82">
        <v>43818</v>
      </c>
      <c r="C12" s="85">
        <v>128.44399999999999</v>
      </c>
      <c r="D12" s="85">
        <v>766</v>
      </c>
      <c r="E12" s="85">
        <v>6.81</v>
      </c>
      <c r="F12" s="85">
        <v>6.27</v>
      </c>
      <c r="G12" s="85">
        <v>10</v>
      </c>
      <c r="H12" s="85">
        <v>18</v>
      </c>
      <c r="I12" s="85">
        <v>7</v>
      </c>
      <c r="J12" s="85">
        <v>68</v>
      </c>
      <c r="K12" s="85">
        <v>91</v>
      </c>
      <c r="L12" s="85">
        <v>32.299999999999997</v>
      </c>
      <c r="M12" s="85">
        <v>3.05</v>
      </c>
      <c r="N12" s="85">
        <v>0.78200000000000003</v>
      </c>
      <c r="O12" s="85">
        <v>1.3153999999999999</v>
      </c>
      <c r="P12" s="85">
        <v>30.9</v>
      </c>
      <c r="Q12" s="85">
        <v>43.3</v>
      </c>
      <c r="R12" s="85">
        <v>193</v>
      </c>
      <c r="S12" s="85">
        <v>14.2</v>
      </c>
      <c r="T12" s="85">
        <v>46.9</v>
      </c>
      <c r="U12" s="115">
        <v>50</v>
      </c>
      <c r="V12" s="85">
        <v>20</v>
      </c>
      <c r="W12" s="110"/>
      <c r="X12" s="105">
        <v>-11</v>
      </c>
    </row>
    <row r="13" spans="2:24" x14ac:dyDescent="0.3">
      <c r="B13" s="82">
        <v>43866</v>
      </c>
      <c r="C13" s="85">
        <v>139.51599999999999</v>
      </c>
      <c r="D13" s="85">
        <v>612</v>
      </c>
      <c r="E13" s="85">
        <v>6.83</v>
      </c>
      <c r="F13" s="85">
        <v>11.6</v>
      </c>
      <c r="G13" s="85">
        <v>18</v>
      </c>
      <c r="H13" s="85">
        <v>26</v>
      </c>
      <c r="I13" s="85">
        <v>8</v>
      </c>
      <c r="J13" s="85">
        <v>63</v>
      </c>
      <c r="K13" s="85">
        <v>100</v>
      </c>
      <c r="L13" s="85">
        <v>34.700000000000003</v>
      </c>
      <c r="M13" s="85">
        <v>2</v>
      </c>
      <c r="N13" s="85">
        <v>1.04</v>
      </c>
      <c r="O13" s="85">
        <v>2.0489999999999999</v>
      </c>
      <c r="P13" s="85">
        <v>32.799999999999997</v>
      </c>
      <c r="Q13" s="85">
        <v>46</v>
      </c>
      <c r="R13" s="85">
        <v>231</v>
      </c>
      <c r="S13" s="85">
        <v>13.1</v>
      </c>
      <c r="T13" s="85">
        <v>45.3</v>
      </c>
      <c r="U13" s="115">
        <v>50</v>
      </c>
      <c r="V13" s="85">
        <v>80</v>
      </c>
      <c r="W13" s="110"/>
      <c r="X13" s="105">
        <v>-10.199999999999999</v>
      </c>
    </row>
    <row r="14" spans="2:24" s="94" customFormat="1" x14ac:dyDescent="0.3">
      <c r="B14" s="89">
        <v>43867</v>
      </c>
      <c r="C14" s="92">
        <v>135.851</v>
      </c>
      <c r="D14" s="92">
        <v>598</v>
      </c>
      <c r="E14" s="92">
        <v>6.99</v>
      </c>
      <c r="F14" s="92">
        <v>9.24</v>
      </c>
      <c r="G14" s="92">
        <v>18</v>
      </c>
      <c r="H14" s="92">
        <v>26</v>
      </c>
      <c r="I14" s="92">
        <v>7</v>
      </c>
      <c r="J14" s="92">
        <v>63</v>
      </c>
      <c r="K14" s="92">
        <v>89</v>
      </c>
      <c r="L14" s="92">
        <v>34.9</v>
      </c>
      <c r="M14" s="92">
        <v>2.0699999999999998</v>
      </c>
      <c r="N14" s="92">
        <v>1.04</v>
      </c>
      <c r="O14" s="92">
        <v>1.6949000000000001</v>
      </c>
      <c r="P14" s="92">
        <v>34.4</v>
      </c>
      <c r="Q14" s="92">
        <v>50.5</v>
      </c>
      <c r="R14" s="92">
        <v>140</v>
      </c>
      <c r="S14" s="92">
        <v>12.7</v>
      </c>
      <c r="T14" s="92">
        <v>46.9</v>
      </c>
      <c r="U14" s="114">
        <v>1080</v>
      </c>
      <c r="V14" s="106">
        <v>640</v>
      </c>
      <c r="W14" s="108">
        <v>0</v>
      </c>
      <c r="X14" s="109">
        <v>-17.100000000000001</v>
      </c>
    </row>
    <row r="15" spans="2:24" x14ac:dyDescent="0.3">
      <c r="B15" s="82">
        <v>43868</v>
      </c>
      <c r="C15" s="85">
        <v>129.869</v>
      </c>
      <c r="D15" s="85">
        <v>644</v>
      </c>
      <c r="E15" s="85">
        <v>6.92</v>
      </c>
      <c r="F15" s="85">
        <v>7.73</v>
      </c>
      <c r="G15" s="85">
        <v>16</v>
      </c>
      <c r="H15" s="85">
        <v>25</v>
      </c>
      <c r="I15" s="85">
        <v>7</v>
      </c>
      <c r="J15" s="85">
        <v>58</v>
      </c>
      <c r="K15" s="85">
        <v>99</v>
      </c>
      <c r="L15" s="85">
        <v>39</v>
      </c>
      <c r="M15" s="85">
        <v>2.25</v>
      </c>
      <c r="N15" s="85">
        <v>0.999</v>
      </c>
      <c r="O15" s="85">
        <v>1.6842999999999999</v>
      </c>
      <c r="P15" s="85">
        <v>34.200000000000003</v>
      </c>
      <c r="Q15" s="85">
        <v>48.8</v>
      </c>
      <c r="R15" s="85">
        <v>142</v>
      </c>
      <c r="S15" s="85">
        <v>13</v>
      </c>
      <c r="T15" s="85">
        <v>43.9</v>
      </c>
      <c r="U15" s="114">
        <v>1210</v>
      </c>
      <c r="V15" s="106">
        <v>1620</v>
      </c>
      <c r="W15" s="110"/>
      <c r="X15" s="105">
        <v>-21.2</v>
      </c>
    </row>
    <row r="16" spans="2:24" x14ac:dyDescent="0.3"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116"/>
      <c r="V16" s="88"/>
    </row>
    <row r="17" spans="1:24" s="128" customFormat="1" ht="27" x14ac:dyDescent="0.3">
      <c r="A17" s="136" t="s">
        <v>100</v>
      </c>
      <c r="B17" s="136" t="s">
        <v>101</v>
      </c>
      <c r="C17" s="137" t="s">
        <v>62</v>
      </c>
      <c r="D17" s="137" t="s">
        <v>51</v>
      </c>
      <c r="E17" s="137" t="s">
        <v>102</v>
      </c>
      <c r="F17" s="137" t="s">
        <v>64</v>
      </c>
      <c r="G17" s="137" t="s">
        <v>52</v>
      </c>
      <c r="H17" s="137" t="s">
        <v>65</v>
      </c>
      <c r="I17" s="137" t="s">
        <v>66</v>
      </c>
      <c r="J17" s="137" t="s">
        <v>55</v>
      </c>
      <c r="K17" s="137" t="s">
        <v>54</v>
      </c>
      <c r="L17" s="137" t="s">
        <v>56</v>
      </c>
      <c r="M17" s="137" t="s">
        <v>57</v>
      </c>
      <c r="N17" s="137" t="s">
        <v>58</v>
      </c>
      <c r="O17" s="137" t="s">
        <v>59</v>
      </c>
      <c r="P17" s="137" t="s">
        <v>60</v>
      </c>
      <c r="Q17" s="137" t="s">
        <v>61</v>
      </c>
      <c r="R17" s="137" t="s">
        <v>67</v>
      </c>
      <c r="S17" s="137" t="s">
        <v>109</v>
      </c>
      <c r="T17" s="137" t="s">
        <v>69</v>
      </c>
      <c r="U17" s="137" t="s">
        <v>97</v>
      </c>
      <c r="V17" s="137" t="s">
        <v>98</v>
      </c>
      <c r="W17" s="127" t="s">
        <v>106</v>
      </c>
      <c r="X17" s="137" t="s">
        <v>110</v>
      </c>
    </row>
    <row r="18" spans="1:24" s="94" customFormat="1" x14ac:dyDescent="0.3">
      <c r="A18" s="129">
        <v>1</v>
      </c>
      <c r="B18" s="120">
        <v>43760</v>
      </c>
      <c r="C18" s="130">
        <v>341.37900000000002</v>
      </c>
      <c r="D18" s="130">
        <v>1065</v>
      </c>
      <c r="E18" s="131">
        <v>7.12</v>
      </c>
      <c r="F18" s="132">
        <v>12.234999999999999</v>
      </c>
      <c r="G18" s="132">
        <v>10</v>
      </c>
      <c r="H18" s="132">
        <v>9</v>
      </c>
      <c r="I18" s="132">
        <v>4</v>
      </c>
      <c r="J18" s="133">
        <v>25</v>
      </c>
      <c r="K18" s="132">
        <v>51.5</v>
      </c>
      <c r="L18" s="132">
        <v>5.9050000000000002</v>
      </c>
      <c r="M18" s="132">
        <v>7.49</v>
      </c>
      <c r="N18" s="132">
        <v>1.29</v>
      </c>
      <c r="O18" s="132">
        <v>1.9</v>
      </c>
      <c r="P18" s="132">
        <v>19.8</v>
      </c>
      <c r="Q18" s="132">
        <v>16.899999999999999</v>
      </c>
      <c r="R18" s="130">
        <v>341</v>
      </c>
      <c r="S18" s="130">
        <v>13.4</v>
      </c>
      <c r="T18" s="130">
        <v>56.7</v>
      </c>
      <c r="U18" s="134">
        <f>U5/100</f>
        <v>0.6</v>
      </c>
      <c r="V18" s="131">
        <f>V5/100</f>
        <v>1</v>
      </c>
      <c r="W18" s="129">
        <v>4.5999999999999996</v>
      </c>
      <c r="X18" s="138">
        <f t="shared" ref="X18" si="0">X5+273.15</f>
        <v>275.84999999999997</v>
      </c>
    </row>
    <row r="19" spans="1:24" s="94" customFormat="1" x14ac:dyDescent="0.3">
      <c r="A19" s="129">
        <v>2</v>
      </c>
      <c r="B19" s="120">
        <v>43797</v>
      </c>
      <c r="C19" s="130">
        <v>158.36500000000001</v>
      </c>
      <c r="D19" s="133">
        <v>886</v>
      </c>
      <c r="E19" s="131">
        <v>6.81</v>
      </c>
      <c r="F19" s="130">
        <v>4.24</v>
      </c>
      <c r="G19" s="133">
        <v>6</v>
      </c>
      <c r="H19" s="133">
        <v>13</v>
      </c>
      <c r="I19" s="133">
        <v>5</v>
      </c>
      <c r="J19" s="133">
        <v>51</v>
      </c>
      <c r="K19" s="133">
        <v>66</v>
      </c>
      <c r="L19" s="130">
        <v>26.3</v>
      </c>
      <c r="M19" s="130">
        <v>5.33</v>
      </c>
      <c r="N19" s="131">
        <v>2.62</v>
      </c>
      <c r="O19" s="131">
        <v>3.4331999999999998</v>
      </c>
      <c r="P19" s="130">
        <v>21.2</v>
      </c>
      <c r="Q19" s="130">
        <v>40.700000000000003</v>
      </c>
      <c r="R19" s="130">
        <v>119</v>
      </c>
      <c r="S19" s="130">
        <v>14.1</v>
      </c>
      <c r="T19" s="130">
        <v>52.1</v>
      </c>
      <c r="U19" s="134">
        <f>U8/100</f>
        <v>0.6</v>
      </c>
      <c r="V19" s="131">
        <f>V8/100</f>
        <v>0.2</v>
      </c>
      <c r="W19" s="129">
        <v>0</v>
      </c>
      <c r="X19" s="138">
        <f t="shared" ref="X19" si="1">X8+273.15</f>
        <v>266.54999999999995</v>
      </c>
    </row>
    <row r="20" spans="1:24" s="94" customFormat="1" x14ac:dyDescent="0.3">
      <c r="A20" s="129">
        <v>3</v>
      </c>
      <c r="B20" s="120">
        <v>43817</v>
      </c>
      <c r="C20" s="130">
        <v>141.30600000000001</v>
      </c>
      <c r="D20" s="133">
        <v>818</v>
      </c>
      <c r="E20" s="131">
        <v>6.79</v>
      </c>
      <c r="F20" s="130">
        <v>6.28</v>
      </c>
      <c r="G20" s="133">
        <v>10</v>
      </c>
      <c r="H20" s="133">
        <v>18</v>
      </c>
      <c r="I20" s="133">
        <v>7</v>
      </c>
      <c r="J20" s="133">
        <v>68</v>
      </c>
      <c r="K20" s="133">
        <v>94</v>
      </c>
      <c r="L20" s="130">
        <v>34.299999999999997</v>
      </c>
      <c r="M20" s="130">
        <v>3.28</v>
      </c>
      <c r="N20" s="131">
        <v>1.1599999999999999</v>
      </c>
      <c r="O20" s="131">
        <v>1.6906000000000001</v>
      </c>
      <c r="P20" s="130">
        <v>29.6</v>
      </c>
      <c r="Q20" s="130">
        <v>49.8</v>
      </c>
      <c r="R20" s="130">
        <v>223</v>
      </c>
      <c r="S20" s="130">
        <v>14.1</v>
      </c>
      <c r="T20" s="130">
        <v>45.8</v>
      </c>
      <c r="U20" s="134">
        <f>U11/100</f>
        <v>0.9</v>
      </c>
      <c r="V20" s="131">
        <f>V11/100</f>
        <v>0.4</v>
      </c>
      <c r="W20" s="129">
        <v>0</v>
      </c>
      <c r="X20" s="138">
        <f t="shared" ref="X20" si="2">X11+273.15</f>
        <v>256.14999999999998</v>
      </c>
    </row>
    <row r="21" spans="1:24" s="94" customFormat="1" x14ac:dyDescent="0.3">
      <c r="A21" s="129">
        <v>4</v>
      </c>
      <c r="B21" s="120">
        <v>43867</v>
      </c>
      <c r="C21" s="130">
        <v>135.851</v>
      </c>
      <c r="D21" s="133">
        <v>598</v>
      </c>
      <c r="E21" s="131">
        <v>6.99</v>
      </c>
      <c r="F21" s="130">
        <v>9.24</v>
      </c>
      <c r="G21" s="133">
        <v>18</v>
      </c>
      <c r="H21" s="133">
        <v>26</v>
      </c>
      <c r="I21" s="133">
        <v>7</v>
      </c>
      <c r="J21" s="133">
        <v>63</v>
      </c>
      <c r="K21" s="133">
        <v>89</v>
      </c>
      <c r="L21" s="130">
        <v>34.9</v>
      </c>
      <c r="M21" s="130">
        <v>2.0699999999999998</v>
      </c>
      <c r="N21" s="131">
        <v>1.04</v>
      </c>
      <c r="O21" s="131">
        <v>1.6949000000000001</v>
      </c>
      <c r="P21" s="130">
        <v>34.4</v>
      </c>
      <c r="Q21" s="130">
        <v>50.5</v>
      </c>
      <c r="R21" s="130">
        <v>140</v>
      </c>
      <c r="S21" s="130">
        <v>12.7</v>
      </c>
      <c r="T21" s="130">
        <v>46.9</v>
      </c>
      <c r="U21" s="134">
        <f>U14/100</f>
        <v>10.8</v>
      </c>
      <c r="V21" s="135">
        <f>V14/100</f>
        <v>6.4</v>
      </c>
      <c r="W21" s="129">
        <v>0</v>
      </c>
      <c r="X21" s="138">
        <f t="shared" ref="X21" si="3">X14+273.15</f>
        <v>256.04999999999995</v>
      </c>
    </row>
    <row r="22" spans="1:24" s="94" customFormat="1" x14ac:dyDescent="0.3">
      <c r="B22" s="100"/>
      <c r="C22" s="101"/>
      <c r="D22" s="102"/>
      <c r="E22" s="103"/>
      <c r="F22" s="101"/>
      <c r="G22" s="102"/>
      <c r="H22" s="102"/>
      <c r="I22" s="102"/>
      <c r="J22" s="102"/>
      <c r="K22" s="102"/>
      <c r="L22" s="101"/>
      <c r="M22" s="101"/>
      <c r="N22" s="103"/>
      <c r="O22" s="103"/>
      <c r="P22" s="101"/>
      <c r="Q22" s="101"/>
      <c r="R22" s="101"/>
      <c r="S22" s="101"/>
      <c r="T22" s="101"/>
      <c r="U22" s="117"/>
      <c r="V22" s="104"/>
      <c r="W22" s="98"/>
    </row>
    <row r="23" spans="1:24" x14ac:dyDescent="0.3">
      <c r="B23" s="99" t="s">
        <v>79</v>
      </c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116"/>
      <c r="V23" s="88"/>
    </row>
    <row r="24" spans="1:24" s="123" customFormat="1" ht="51" customHeight="1" x14ac:dyDescent="0.3">
      <c r="A24" s="127" t="s">
        <v>100</v>
      </c>
      <c r="B24" s="127" t="s">
        <v>101</v>
      </c>
      <c r="C24" s="127" t="s">
        <v>80</v>
      </c>
      <c r="D24" s="127" t="s">
        <v>81</v>
      </c>
      <c r="E24" s="127" t="s">
        <v>102</v>
      </c>
      <c r="F24" s="127" t="s">
        <v>82</v>
      </c>
      <c r="G24" s="127" t="s">
        <v>83</v>
      </c>
      <c r="H24" s="127" t="s">
        <v>84</v>
      </c>
      <c r="I24" s="127" t="s">
        <v>85</v>
      </c>
      <c r="J24" s="127" t="s">
        <v>86</v>
      </c>
      <c r="K24" s="127" t="s">
        <v>87</v>
      </c>
      <c r="L24" s="127" t="s">
        <v>88</v>
      </c>
      <c r="M24" s="127" t="s">
        <v>89</v>
      </c>
      <c r="N24" s="127" t="s">
        <v>90</v>
      </c>
      <c r="O24" s="127" t="s">
        <v>91</v>
      </c>
      <c r="P24" s="127" t="s">
        <v>92</v>
      </c>
      <c r="Q24" s="127" t="s">
        <v>93</v>
      </c>
      <c r="R24" s="127" t="s">
        <v>94</v>
      </c>
      <c r="S24" s="127" t="s">
        <v>103</v>
      </c>
      <c r="T24" s="127" t="s">
        <v>104</v>
      </c>
      <c r="U24" s="127" t="s">
        <v>108</v>
      </c>
      <c r="V24" s="127" t="s">
        <v>105</v>
      </c>
      <c r="W24" s="127" t="s">
        <v>106</v>
      </c>
      <c r="X24" s="127" t="s">
        <v>107</v>
      </c>
    </row>
    <row r="25" spans="1:24" x14ac:dyDescent="0.3">
      <c r="A25" s="122">
        <v>1</v>
      </c>
      <c r="B25" s="120">
        <v>43760</v>
      </c>
      <c r="C25" s="124">
        <f>LOG(C18)</f>
        <v>2.5332368018852489</v>
      </c>
      <c r="D25" s="124">
        <f>LOG(D18)</f>
        <v>3.0273496077747564</v>
      </c>
      <c r="E25" s="121">
        <f>E18</f>
        <v>7.12</v>
      </c>
      <c r="F25" s="124">
        <f>LOG(F18)</f>
        <v>1.087603973687808</v>
      </c>
      <c r="G25" s="124">
        <f t="shared" ref="G25:X25" si="4">LOG(G18)</f>
        <v>1</v>
      </c>
      <c r="H25" s="124">
        <f t="shared" si="4"/>
        <v>0.95424250943932487</v>
      </c>
      <c r="I25" s="124">
        <f t="shared" si="4"/>
        <v>0.6020599913279624</v>
      </c>
      <c r="J25" s="124">
        <f t="shared" si="4"/>
        <v>1.3979400086720377</v>
      </c>
      <c r="K25" s="124">
        <f t="shared" si="4"/>
        <v>1.711807229041191</v>
      </c>
      <c r="L25" s="124">
        <f t="shared" si="4"/>
        <v>0.7712199019495336</v>
      </c>
      <c r="M25" s="124">
        <f t="shared" si="4"/>
        <v>0.87448181769946653</v>
      </c>
      <c r="N25" s="124">
        <f t="shared" si="4"/>
        <v>0.11058971029924898</v>
      </c>
      <c r="O25" s="124">
        <f t="shared" si="4"/>
        <v>0.27875360095282892</v>
      </c>
      <c r="P25" s="124">
        <f t="shared" si="4"/>
        <v>1.2966651902615312</v>
      </c>
      <c r="Q25" s="124">
        <f t="shared" si="4"/>
        <v>1.2278867046136734</v>
      </c>
      <c r="R25" s="124">
        <f t="shared" si="4"/>
        <v>2.5327543789924976</v>
      </c>
      <c r="S25" s="124">
        <f t="shared" si="4"/>
        <v>1.1271047983648077</v>
      </c>
      <c r="T25" s="124">
        <f t="shared" si="4"/>
        <v>1.7535830588929067</v>
      </c>
      <c r="U25" s="125">
        <f>LOG(U18)</f>
        <v>-0.22184874961635639</v>
      </c>
      <c r="V25" s="124">
        <f t="shared" si="4"/>
        <v>0</v>
      </c>
      <c r="W25" s="124">
        <f>W18</f>
        <v>4.5999999999999996</v>
      </c>
      <c r="X25" s="124">
        <f t="shared" si="4"/>
        <v>2.4406729882937586</v>
      </c>
    </row>
    <row r="26" spans="1:24" x14ac:dyDescent="0.3">
      <c r="A26" s="122">
        <v>2</v>
      </c>
      <c r="B26" s="120">
        <v>43797</v>
      </c>
      <c r="C26" s="124">
        <f t="shared" ref="C26:D26" si="5">LOG(C19)</f>
        <v>2.1996592051168533</v>
      </c>
      <c r="D26" s="124">
        <f t="shared" si="5"/>
        <v>2.9474337218870508</v>
      </c>
      <c r="E26" s="121">
        <f t="shared" ref="E26:E28" si="6">E19</f>
        <v>6.81</v>
      </c>
      <c r="F26" s="124">
        <f t="shared" ref="F26:X26" si="7">LOG(F19)</f>
        <v>0.6273658565927327</v>
      </c>
      <c r="G26" s="124">
        <f t="shared" si="7"/>
        <v>0.77815125038364363</v>
      </c>
      <c r="H26" s="124">
        <f t="shared" si="7"/>
        <v>1.1139433523068367</v>
      </c>
      <c r="I26" s="124">
        <f t="shared" si="7"/>
        <v>0.69897000433601886</v>
      </c>
      <c r="J26" s="124">
        <f t="shared" si="7"/>
        <v>1.7075701760979363</v>
      </c>
      <c r="K26" s="124">
        <f t="shared" si="7"/>
        <v>1.8195439355418688</v>
      </c>
      <c r="L26" s="124">
        <f t="shared" si="7"/>
        <v>1.4199557484897578</v>
      </c>
      <c r="M26" s="124">
        <f t="shared" si="7"/>
        <v>0.72672720902657229</v>
      </c>
      <c r="N26" s="124">
        <f t="shared" si="7"/>
        <v>0.41830129131974547</v>
      </c>
      <c r="O26" s="124">
        <f t="shared" si="7"/>
        <v>0.53569910385288744</v>
      </c>
      <c r="P26" s="124">
        <f t="shared" si="7"/>
        <v>1.3263358609287514</v>
      </c>
      <c r="Q26" s="124">
        <f t="shared" si="7"/>
        <v>1.6095944092252201</v>
      </c>
      <c r="R26" s="124">
        <f t="shared" si="7"/>
        <v>2.0755469613925306</v>
      </c>
      <c r="S26" s="124">
        <f t="shared" si="7"/>
        <v>1.1492191126553799</v>
      </c>
      <c r="T26" s="124">
        <f t="shared" si="7"/>
        <v>1.7168377232995244</v>
      </c>
      <c r="U26" s="125">
        <f t="shared" si="7"/>
        <v>-0.22184874961635639</v>
      </c>
      <c r="V26" s="124">
        <f t="shared" si="7"/>
        <v>-0.69897000433601875</v>
      </c>
      <c r="W26" s="124">
        <f t="shared" ref="W26:W28" si="8">W19</f>
        <v>0</v>
      </c>
      <c r="X26" s="124">
        <f t="shared" si="7"/>
        <v>2.4257786868609825</v>
      </c>
    </row>
    <row r="27" spans="1:24" x14ac:dyDescent="0.3">
      <c r="A27" s="122">
        <v>3</v>
      </c>
      <c r="B27" s="120">
        <v>43817</v>
      </c>
      <c r="C27" s="124">
        <f t="shared" ref="C27:D27" si="9">LOG(C20)</f>
        <v>2.1501606028363072</v>
      </c>
      <c r="D27" s="124">
        <f t="shared" si="9"/>
        <v>2.9127533036713231</v>
      </c>
      <c r="E27" s="121">
        <f t="shared" si="6"/>
        <v>6.79</v>
      </c>
      <c r="F27" s="124">
        <f>LOG(F20)</f>
        <v>0.79795964373719619</v>
      </c>
      <c r="G27" s="124">
        <f t="shared" ref="G27:X27" si="10">LOG(G20)</f>
        <v>1</v>
      </c>
      <c r="H27" s="124">
        <f t="shared" si="10"/>
        <v>1.255272505103306</v>
      </c>
      <c r="I27" s="124">
        <f t="shared" si="10"/>
        <v>0.84509804001425681</v>
      </c>
      <c r="J27" s="124">
        <f t="shared" si="10"/>
        <v>1.8325089127062364</v>
      </c>
      <c r="K27" s="124">
        <f t="shared" si="10"/>
        <v>1.9731278535996986</v>
      </c>
      <c r="L27" s="124">
        <f t="shared" si="10"/>
        <v>1.5352941200427705</v>
      </c>
      <c r="M27" s="124">
        <f t="shared" si="10"/>
        <v>0.5158738437116791</v>
      </c>
      <c r="N27" s="124">
        <f t="shared" si="10"/>
        <v>6.445798922691845E-2</v>
      </c>
      <c r="O27" s="124">
        <f t="shared" si="10"/>
        <v>0.2280408646396323</v>
      </c>
      <c r="P27" s="124">
        <f t="shared" si="10"/>
        <v>1.4712917110589385</v>
      </c>
      <c r="Q27" s="124">
        <f t="shared" si="10"/>
        <v>1.6972293427597176</v>
      </c>
      <c r="R27" s="124">
        <f t="shared" si="10"/>
        <v>2.3483048630481607</v>
      </c>
      <c r="S27" s="124">
        <f t="shared" si="10"/>
        <v>1.1492191126553799</v>
      </c>
      <c r="T27" s="124">
        <f t="shared" si="10"/>
        <v>1.6608654780038692</v>
      </c>
      <c r="U27" s="125">
        <f t="shared" si="10"/>
        <v>-4.5757490560675115E-2</v>
      </c>
      <c r="V27" s="124">
        <f t="shared" si="10"/>
        <v>-0.3979400086720376</v>
      </c>
      <c r="W27" s="124">
        <f t="shared" si="8"/>
        <v>0</v>
      </c>
      <c r="X27" s="124">
        <f t="shared" si="10"/>
        <v>2.4084943602123601</v>
      </c>
    </row>
    <row r="28" spans="1:24" x14ac:dyDescent="0.3">
      <c r="A28" s="122">
        <v>4</v>
      </c>
      <c r="B28" s="120">
        <v>43867</v>
      </c>
      <c r="C28" s="124">
        <f t="shared" ref="C28:D28" si="11">LOG(C21)</f>
        <v>2.1330628396098792</v>
      </c>
      <c r="D28" s="124">
        <f t="shared" si="11"/>
        <v>2.7767011839884108</v>
      </c>
      <c r="E28" s="121">
        <f t="shared" si="6"/>
        <v>6.99</v>
      </c>
      <c r="F28" s="124">
        <f t="shared" ref="F28:X28" si="12">LOG(F21)</f>
        <v>0.96567197122010673</v>
      </c>
      <c r="G28" s="124">
        <f t="shared" si="12"/>
        <v>1.255272505103306</v>
      </c>
      <c r="H28" s="124">
        <f t="shared" si="12"/>
        <v>1.414973347970818</v>
      </c>
      <c r="I28" s="124">
        <f t="shared" si="12"/>
        <v>0.84509804001425681</v>
      </c>
      <c r="J28" s="124">
        <f t="shared" si="12"/>
        <v>1.7993405494535817</v>
      </c>
      <c r="K28" s="124">
        <f t="shared" si="12"/>
        <v>1.9493900066449128</v>
      </c>
      <c r="L28" s="124">
        <f t="shared" si="12"/>
        <v>1.5428254269591799</v>
      </c>
      <c r="M28" s="124">
        <f t="shared" si="12"/>
        <v>0.31597034545691771</v>
      </c>
      <c r="N28" s="124">
        <f t="shared" si="12"/>
        <v>1.703333929878037E-2</v>
      </c>
      <c r="O28" s="124">
        <f t="shared" si="12"/>
        <v>0.22914407968992967</v>
      </c>
      <c r="P28" s="124">
        <f t="shared" si="12"/>
        <v>1.5365584425715302</v>
      </c>
      <c r="Q28" s="124">
        <f t="shared" si="12"/>
        <v>1.7032913781186614</v>
      </c>
      <c r="R28" s="124">
        <f t="shared" si="12"/>
        <v>2.1461280356782382</v>
      </c>
      <c r="S28" s="124">
        <f t="shared" si="12"/>
        <v>1.1038037209559568</v>
      </c>
      <c r="T28" s="124">
        <f t="shared" si="12"/>
        <v>1.6711728427150832</v>
      </c>
      <c r="U28" s="125">
        <f t="shared" si="12"/>
        <v>1.0334237554869496</v>
      </c>
      <c r="V28" s="124">
        <f t="shared" si="12"/>
        <v>0.80617997398388719</v>
      </c>
      <c r="W28" s="126">
        <f t="shared" si="8"/>
        <v>0</v>
      </c>
      <c r="X28" s="124">
        <f t="shared" si="12"/>
        <v>2.4083247801704148</v>
      </c>
    </row>
    <row r="30" spans="1:24" x14ac:dyDescent="0.3">
      <c r="W30" s="113"/>
    </row>
    <row r="32" spans="1:24" x14ac:dyDescent="0.3">
      <c r="B32" s="81" t="s">
        <v>48</v>
      </c>
      <c r="C32" s="81" t="s">
        <v>62</v>
      </c>
      <c r="D32" s="81" t="s">
        <v>51</v>
      </c>
      <c r="E32" s="81" t="s">
        <v>63</v>
      </c>
      <c r="F32" s="81" t="s">
        <v>64</v>
      </c>
      <c r="G32" s="81" t="s">
        <v>52</v>
      </c>
      <c r="H32" s="81" t="s">
        <v>65</v>
      </c>
      <c r="I32" s="81" t="s">
        <v>66</v>
      </c>
      <c r="J32" s="81" t="s">
        <v>55</v>
      </c>
      <c r="K32" s="81" t="s">
        <v>54</v>
      </c>
      <c r="L32" s="81" t="s">
        <v>56</v>
      </c>
      <c r="M32" s="81" t="s">
        <v>57</v>
      </c>
      <c r="N32" s="81" t="s">
        <v>58</v>
      </c>
      <c r="O32" s="81" t="s">
        <v>59</v>
      </c>
      <c r="P32" s="81" t="s">
        <v>60</v>
      </c>
      <c r="Q32" s="81" t="s">
        <v>61</v>
      </c>
      <c r="R32" s="81" t="s">
        <v>67</v>
      </c>
      <c r="S32" s="81" t="s">
        <v>68</v>
      </c>
      <c r="T32" s="81" t="s">
        <v>69</v>
      </c>
      <c r="U32" s="113" t="s">
        <v>70</v>
      </c>
      <c r="V32" s="81" t="s">
        <v>71</v>
      </c>
    </row>
    <row r="33" spans="2:23" x14ac:dyDescent="0.3">
      <c r="B33" t="s">
        <v>72</v>
      </c>
      <c r="C33">
        <f>+LOG10(C5)</f>
        <v>2.5332368018852489</v>
      </c>
      <c r="D33" t="s">
        <v>76</v>
      </c>
      <c r="E33">
        <f>+LOG10(E5)</f>
        <v>0.85247999363685634</v>
      </c>
      <c r="F33" t="s">
        <v>76</v>
      </c>
      <c r="G33" t="s">
        <v>76</v>
      </c>
      <c r="H33">
        <f t="shared" ref="H33:V33" si="13">+LOG10(H5)</f>
        <v>0.95424250943932487</v>
      </c>
      <c r="I33">
        <f t="shared" si="13"/>
        <v>0.6020599913279624</v>
      </c>
      <c r="J33">
        <f t="shared" si="13"/>
        <v>1.3979400086720377</v>
      </c>
      <c r="K33">
        <f t="shared" si="13"/>
        <v>1.711807229041191</v>
      </c>
      <c r="L33">
        <f t="shared" si="13"/>
        <v>0.7712199019495336</v>
      </c>
      <c r="M33">
        <f t="shared" si="13"/>
        <v>0.87448181769946653</v>
      </c>
      <c r="N33">
        <f t="shared" si="13"/>
        <v>0.11058971029924898</v>
      </c>
      <c r="O33">
        <f t="shared" si="13"/>
        <v>0.27875360095282892</v>
      </c>
      <c r="P33">
        <f t="shared" si="13"/>
        <v>1.2966651902615312</v>
      </c>
      <c r="Q33">
        <f t="shared" si="13"/>
        <v>1.2278867046136734</v>
      </c>
      <c r="R33">
        <f t="shared" si="13"/>
        <v>2.5327543789924976</v>
      </c>
      <c r="S33">
        <f t="shared" si="13"/>
        <v>1.1271047983648077</v>
      </c>
      <c r="T33">
        <f t="shared" si="13"/>
        <v>1.7535830588929067</v>
      </c>
      <c r="U33" s="112">
        <f t="shared" si="13"/>
        <v>1.7781512503836436</v>
      </c>
      <c r="V33">
        <f t="shared" si="13"/>
        <v>2</v>
      </c>
    </row>
    <row r="34" spans="2:23" x14ac:dyDescent="0.3">
      <c r="B34" t="s">
        <v>73</v>
      </c>
    </row>
    <row r="35" spans="2:23" x14ac:dyDescent="0.3">
      <c r="B35" t="s">
        <v>74</v>
      </c>
    </row>
    <row r="36" spans="2:23" x14ac:dyDescent="0.3">
      <c r="B36" t="s">
        <v>75</v>
      </c>
    </row>
    <row r="42" spans="2:23" x14ac:dyDescent="0.3">
      <c r="B42" s="81" t="s">
        <v>48</v>
      </c>
      <c r="C42" s="81" t="s">
        <v>62</v>
      </c>
      <c r="D42" s="81" t="s">
        <v>51</v>
      </c>
      <c r="E42" s="81" t="s">
        <v>63</v>
      </c>
      <c r="F42" s="81" t="s">
        <v>64</v>
      </c>
      <c r="G42" s="81" t="s">
        <v>52</v>
      </c>
      <c r="H42" s="81" t="s">
        <v>65</v>
      </c>
      <c r="I42" s="81" t="s">
        <v>66</v>
      </c>
      <c r="J42" s="81" t="s">
        <v>55</v>
      </c>
      <c r="K42" s="81" t="s">
        <v>54</v>
      </c>
      <c r="L42" s="81" t="s">
        <v>56</v>
      </c>
      <c r="M42" s="81" t="s">
        <v>57</v>
      </c>
      <c r="N42" s="81" t="s">
        <v>58</v>
      </c>
      <c r="O42" s="81" t="s">
        <v>59</v>
      </c>
      <c r="P42" s="81" t="s">
        <v>60</v>
      </c>
      <c r="Q42" s="81" t="s">
        <v>61</v>
      </c>
      <c r="R42" s="81" t="s">
        <v>67</v>
      </c>
      <c r="S42" s="81" t="s">
        <v>68</v>
      </c>
      <c r="T42" s="81" t="s">
        <v>69</v>
      </c>
      <c r="U42" s="113" t="s">
        <v>70</v>
      </c>
      <c r="V42" s="81" t="s">
        <v>71</v>
      </c>
      <c r="W42" s="95"/>
    </row>
    <row r="43" spans="2:23" x14ac:dyDescent="0.3">
      <c r="B43" s="82">
        <v>43759</v>
      </c>
      <c r="C43" s="83">
        <v>352.80700000000002</v>
      </c>
      <c r="D43" s="84">
        <v>1050</v>
      </c>
      <c r="E43" s="85">
        <v>7</v>
      </c>
      <c r="F43" s="83">
        <v>19.899999999999999</v>
      </c>
      <c r="G43" s="84">
        <v>30</v>
      </c>
      <c r="H43" s="84">
        <v>27</v>
      </c>
      <c r="I43" s="84">
        <v>16</v>
      </c>
      <c r="J43" s="84">
        <v>29</v>
      </c>
      <c r="K43" s="84">
        <v>66</v>
      </c>
      <c r="L43" s="83">
        <v>6.28</v>
      </c>
      <c r="M43" s="83">
        <v>7.26</v>
      </c>
      <c r="N43" s="85">
        <v>1.38</v>
      </c>
      <c r="O43" s="85">
        <v>1.7410000000000001</v>
      </c>
      <c r="P43" s="83">
        <v>23.1</v>
      </c>
      <c r="Q43" s="83">
        <v>16.7</v>
      </c>
      <c r="R43" s="83">
        <v>421</v>
      </c>
      <c r="S43" s="83">
        <v>14.1</v>
      </c>
      <c r="T43" s="83">
        <v>56.8</v>
      </c>
      <c r="U43" s="118">
        <v>1730</v>
      </c>
      <c r="V43" s="87">
        <v>2050</v>
      </c>
    </row>
    <row r="44" spans="2:23" x14ac:dyDescent="0.3">
      <c r="B44" s="89">
        <v>43760</v>
      </c>
      <c r="C44" s="90">
        <v>341.37900000000002</v>
      </c>
      <c r="D44" s="91">
        <f>+(D43+D45)/2</f>
        <v>1065</v>
      </c>
      <c r="E44" s="92">
        <v>7.12</v>
      </c>
      <c r="F44" s="97">
        <f>+(F43+F45)/2</f>
        <v>12.234999999999999</v>
      </c>
      <c r="G44" s="91">
        <f t="shared" ref="G44:T44" si="14">+(G43+G45)/2</f>
        <v>19.5</v>
      </c>
      <c r="H44" s="91">
        <f t="shared" si="14"/>
        <v>19.5</v>
      </c>
      <c r="I44" s="91">
        <f t="shared" si="14"/>
        <v>10.5</v>
      </c>
      <c r="J44" s="91">
        <f t="shared" si="14"/>
        <v>25</v>
      </c>
      <c r="K44" s="91">
        <f t="shared" si="14"/>
        <v>51.5</v>
      </c>
      <c r="L44" s="97">
        <f t="shared" si="14"/>
        <v>5.9050000000000002</v>
      </c>
      <c r="M44" s="97">
        <f t="shared" si="14"/>
        <v>7.49</v>
      </c>
      <c r="N44" s="91">
        <f t="shared" si="14"/>
        <v>1.42</v>
      </c>
      <c r="O44" s="96">
        <f t="shared" si="14"/>
        <v>1.6699000000000002</v>
      </c>
      <c r="P44" s="91">
        <f t="shared" si="14"/>
        <v>19.8</v>
      </c>
      <c r="Q44" s="97">
        <f t="shared" si="14"/>
        <v>15.35</v>
      </c>
      <c r="R44" s="91">
        <f t="shared" si="14"/>
        <v>373</v>
      </c>
      <c r="S44" s="97">
        <f t="shared" si="14"/>
        <v>14.05</v>
      </c>
      <c r="T44" s="91">
        <f t="shared" si="14"/>
        <v>57.2</v>
      </c>
      <c r="U44" s="118">
        <v>60</v>
      </c>
      <c r="V44" s="93">
        <v>100</v>
      </c>
    </row>
    <row r="45" spans="2:23" x14ac:dyDescent="0.3">
      <c r="B45" s="82">
        <v>43761</v>
      </c>
      <c r="C45" s="83">
        <v>288.928</v>
      </c>
      <c r="D45" s="84">
        <v>1080</v>
      </c>
      <c r="E45" s="85">
        <v>7.04</v>
      </c>
      <c r="F45" s="83">
        <v>4.57</v>
      </c>
      <c r="G45" s="84">
        <v>9</v>
      </c>
      <c r="H45" s="84">
        <v>12</v>
      </c>
      <c r="I45" s="84">
        <v>5</v>
      </c>
      <c r="J45" s="84">
        <v>21</v>
      </c>
      <c r="K45" s="84">
        <v>37</v>
      </c>
      <c r="L45" s="83">
        <v>5.53</v>
      </c>
      <c r="M45" s="83">
        <v>7.72</v>
      </c>
      <c r="N45" s="85">
        <v>1.46</v>
      </c>
      <c r="O45" s="85">
        <v>1.5988</v>
      </c>
      <c r="P45" s="83">
        <v>16.5</v>
      </c>
      <c r="Q45" s="83">
        <v>14</v>
      </c>
      <c r="R45" s="83">
        <v>325</v>
      </c>
      <c r="S45" s="83">
        <v>14</v>
      </c>
      <c r="T45" s="83">
        <v>57.6</v>
      </c>
      <c r="U45" s="113">
        <f>+(U43+U44)/2</f>
        <v>895</v>
      </c>
      <c r="V45" s="87">
        <v>6130</v>
      </c>
    </row>
    <row r="46" spans="2:23" x14ac:dyDescent="0.3">
      <c r="B46" s="82">
        <v>43796</v>
      </c>
      <c r="C46" s="83">
        <v>172.46600000000001</v>
      </c>
      <c r="D46" s="84">
        <v>734</v>
      </c>
      <c r="E46" s="85">
        <v>6.79</v>
      </c>
      <c r="F46" s="83">
        <v>4.8600000000000003</v>
      </c>
      <c r="G46" s="84">
        <v>9</v>
      </c>
      <c r="H46" s="84">
        <v>12</v>
      </c>
      <c r="I46" s="84">
        <v>5</v>
      </c>
      <c r="J46" s="84">
        <v>52</v>
      </c>
      <c r="K46" s="84">
        <v>69</v>
      </c>
      <c r="L46" s="83">
        <v>24.8</v>
      </c>
      <c r="M46" s="83">
        <v>5.16</v>
      </c>
      <c r="N46" s="85">
        <v>2.46</v>
      </c>
      <c r="O46" s="85">
        <v>2.9780000000000002</v>
      </c>
      <c r="P46" s="83">
        <v>23</v>
      </c>
      <c r="Q46" s="83">
        <v>39.200000000000003</v>
      </c>
      <c r="R46" s="83">
        <v>208</v>
      </c>
      <c r="S46" s="83">
        <v>13.8</v>
      </c>
      <c r="T46" s="83">
        <v>53.5</v>
      </c>
      <c r="U46" s="119">
        <v>20</v>
      </c>
      <c r="V46" s="84">
        <v>20</v>
      </c>
    </row>
    <row r="47" spans="2:23" x14ac:dyDescent="0.3">
      <c r="B47" s="89">
        <v>43797</v>
      </c>
      <c r="C47" s="90">
        <v>158.36500000000001</v>
      </c>
      <c r="D47" s="93">
        <v>886</v>
      </c>
      <c r="E47" s="92">
        <v>6.81</v>
      </c>
      <c r="F47" s="90">
        <v>4.24</v>
      </c>
      <c r="G47" s="93">
        <v>6</v>
      </c>
      <c r="H47" s="93">
        <v>13</v>
      </c>
      <c r="I47" s="93">
        <v>5</v>
      </c>
      <c r="J47" s="93">
        <v>51</v>
      </c>
      <c r="K47" s="93">
        <v>66</v>
      </c>
      <c r="L47" s="90">
        <v>26.3</v>
      </c>
      <c r="M47" s="90">
        <v>5.33</v>
      </c>
      <c r="N47" s="92">
        <v>2.62</v>
      </c>
      <c r="O47" s="92">
        <v>3.4331999999999998</v>
      </c>
      <c r="P47" s="90">
        <v>21.2</v>
      </c>
      <c r="Q47" s="90">
        <v>40.700000000000003</v>
      </c>
      <c r="R47" s="90">
        <v>119</v>
      </c>
      <c r="S47" s="90">
        <v>14.1</v>
      </c>
      <c r="T47" s="90">
        <v>52.1</v>
      </c>
      <c r="U47" s="118">
        <v>60</v>
      </c>
      <c r="V47" s="93">
        <v>20</v>
      </c>
    </row>
    <row r="48" spans="2:23" x14ac:dyDescent="0.3">
      <c r="B48" s="82">
        <v>43798</v>
      </c>
      <c r="C48" s="83">
        <v>157.631</v>
      </c>
      <c r="D48" s="84">
        <v>868</v>
      </c>
      <c r="E48" s="85">
        <v>6.73</v>
      </c>
      <c r="F48" s="83">
        <v>4.3899999999999997</v>
      </c>
      <c r="G48" s="84">
        <v>10</v>
      </c>
      <c r="H48" s="84">
        <v>11</v>
      </c>
      <c r="I48" s="86"/>
      <c r="J48" s="84">
        <v>56</v>
      </c>
      <c r="K48" s="84">
        <v>72</v>
      </c>
      <c r="L48" s="83">
        <v>25.6</v>
      </c>
      <c r="M48" s="83">
        <v>5.12</v>
      </c>
      <c r="N48" s="85">
        <v>2.21</v>
      </c>
      <c r="O48" s="85">
        <v>3.0714999999999999</v>
      </c>
      <c r="P48" s="83">
        <v>21.4</v>
      </c>
      <c r="Q48" s="83">
        <v>35.5</v>
      </c>
      <c r="R48" s="83">
        <v>181</v>
      </c>
      <c r="S48" s="83">
        <v>14.4</v>
      </c>
      <c r="T48" s="83">
        <v>51.9</v>
      </c>
      <c r="U48" s="119">
        <v>30</v>
      </c>
      <c r="V48" s="84">
        <v>40</v>
      </c>
    </row>
    <row r="49" spans="2:22" x14ac:dyDescent="0.3">
      <c r="B49" s="82">
        <v>43816</v>
      </c>
      <c r="C49" s="83">
        <v>134.703</v>
      </c>
      <c r="D49" s="84">
        <v>740</v>
      </c>
      <c r="E49" s="85">
        <v>6.85</v>
      </c>
      <c r="F49" s="83">
        <v>6.08</v>
      </c>
      <c r="G49" s="84">
        <v>14</v>
      </c>
      <c r="H49" s="84">
        <v>19</v>
      </c>
      <c r="I49" s="84">
        <v>7</v>
      </c>
      <c r="J49" s="84">
        <v>70</v>
      </c>
      <c r="K49" s="84">
        <v>94</v>
      </c>
      <c r="L49" s="83">
        <v>33.299999999999997</v>
      </c>
      <c r="M49" s="83">
        <v>3.17</v>
      </c>
      <c r="N49" s="85">
        <v>1.42</v>
      </c>
      <c r="O49" s="85">
        <v>1.9434</v>
      </c>
      <c r="P49" s="83">
        <v>30.2</v>
      </c>
      <c r="Q49" s="83">
        <v>50.2</v>
      </c>
      <c r="R49" s="83">
        <v>181</v>
      </c>
      <c r="S49" s="83">
        <v>14</v>
      </c>
      <c r="T49" s="83">
        <v>47.8</v>
      </c>
      <c r="U49" s="119">
        <v>20</v>
      </c>
      <c r="V49" s="84">
        <v>10</v>
      </c>
    </row>
    <row r="50" spans="2:22" x14ac:dyDescent="0.3">
      <c r="B50" s="89">
        <v>43817</v>
      </c>
      <c r="C50" s="90">
        <v>141.30600000000001</v>
      </c>
      <c r="D50" s="93">
        <v>818</v>
      </c>
      <c r="E50" s="92">
        <v>6.79</v>
      </c>
      <c r="F50" s="90">
        <v>6.28</v>
      </c>
      <c r="G50" s="93">
        <v>10</v>
      </c>
      <c r="H50" s="93">
        <v>18</v>
      </c>
      <c r="I50" s="93">
        <v>7</v>
      </c>
      <c r="J50" s="93">
        <v>68</v>
      </c>
      <c r="K50" s="93">
        <v>94</v>
      </c>
      <c r="L50" s="90">
        <v>34.299999999999997</v>
      </c>
      <c r="M50" s="90">
        <v>3.28</v>
      </c>
      <c r="N50" s="92">
        <v>1.1599999999999999</v>
      </c>
      <c r="O50" s="92">
        <v>1.6906000000000001</v>
      </c>
      <c r="P50" s="90">
        <v>29.6</v>
      </c>
      <c r="Q50" s="90">
        <v>49.8</v>
      </c>
      <c r="R50" s="90">
        <v>223</v>
      </c>
      <c r="S50" s="90">
        <v>14.1</v>
      </c>
      <c r="T50" s="90">
        <v>45.8</v>
      </c>
      <c r="U50" s="118">
        <v>90</v>
      </c>
      <c r="V50" s="93">
        <v>40</v>
      </c>
    </row>
    <row r="51" spans="2:22" x14ac:dyDescent="0.3">
      <c r="B51" s="82">
        <v>43818</v>
      </c>
      <c r="C51" s="83">
        <v>128.44399999999999</v>
      </c>
      <c r="D51" s="84">
        <v>766</v>
      </c>
      <c r="E51" s="85">
        <v>6.81</v>
      </c>
      <c r="F51" s="83">
        <v>6.27</v>
      </c>
      <c r="G51" s="84">
        <v>10</v>
      </c>
      <c r="H51" s="84">
        <v>18</v>
      </c>
      <c r="I51" s="84">
        <v>7</v>
      </c>
      <c r="J51" s="84">
        <v>68</v>
      </c>
      <c r="K51" s="84">
        <v>91</v>
      </c>
      <c r="L51" s="83">
        <v>32.299999999999997</v>
      </c>
      <c r="M51" s="83">
        <v>3.05</v>
      </c>
      <c r="N51" s="85">
        <v>0.78200000000000003</v>
      </c>
      <c r="O51" s="85">
        <v>1.3153999999999999</v>
      </c>
      <c r="P51" s="83">
        <v>30.9</v>
      </c>
      <c r="Q51" s="83">
        <v>43.3</v>
      </c>
      <c r="R51" s="83">
        <v>193</v>
      </c>
      <c r="S51" s="83">
        <v>14.2</v>
      </c>
      <c r="T51" s="83">
        <v>46.9</v>
      </c>
      <c r="U51" s="119">
        <v>50</v>
      </c>
      <c r="V51" s="84">
        <v>20</v>
      </c>
    </row>
    <row r="52" spans="2:22" x14ac:dyDescent="0.3">
      <c r="B52" s="82">
        <v>43866</v>
      </c>
      <c r="C52" s="83">
        <v>139.51599999999999</v>
      </c>
      <c r="D52" s="84">
        <v>612</v>
      </c>
      <c r="E52" s="85">
        <v>6.83</v>
      </c>
      <c r="F52" s="83">
        <v>11.6</v>
      </c>
      <c r="G52" s="84">
        <v>18</v>
      </c>
      <c r="H52" s="84">
        <v>26</v>
      </c>
      <c r="I52" s="84">
        <v>8</v>
      </c>
      <c r="J52" s="84">
        <v>63</v>
      </c>
      <c r="K52" s="84">
        <v>100</v>
      </c>
      <c r="L52" s="83">
        <v>34.700000000000003</v>
      </c>
      <c r="M52" s="83">
        <v>2</v>
      </c>
      <c r="N52" s="85">
        <v>1.04</v>
      </c>
      <c r="O52" s="85">
        <v>2.0489999999999999</v>
      </c>
      <c r="P52" s="83">
        <v>32.799999999999997</v>
      </c>
      <c r="Q52" s="83">
        <v>46</v>
      </c>
      <c r="R52" s="83">
        <v>231</v>
      </c>
      <c r="S52" s="83">
        <v>13.1</v>
      </c>
      <c r="T52" s="83">
        <v>45.3</v>
      </c>
      <c r="U52" s="119">
        <v>50</v>
      </c>
      <c r="V52" s="84">
        <v>80</v>
      </c>
    </row>
    <row r="53" spans="2:22" x14ac:dyDescent="0.3">
      <c r="B53" s="89">
        <v>43867</v>
      </c>
      <c r="C53" s="90">
        <v>135.851</v>
      </c>
      <c r="D53" s="93">
        <v>598</v>
      </c>
      <c r="E53" s="92">
        <v>6.99</v>
      </c>
      <c r="F53" s="90">
        <v>9.24</v>
      </c>
      <c r="G53" s="93">
        <v>18</v>
      </c>
      <c r="H53" s="93">
        <v>26</v>
      </c>
      <c r="I53" s="93">
        <v>7</v>
      </c>
      <c r="J53" s="93">
        <v>63</v>
      </c>
      <c r="K53" s="93">
        <v>89</v>
      </c>
      <c r="L53" s="90">
        <v>34.9</v>
      </c>
      <c r="M53" s="90">
        <v>2.0699999999999998</v>
      </c>
      <c r="N53" s="92">
        <v>1.04</v>
      </c>
      <c r="O53" s="92">
        <v>1.6949000000000001</v>
      </c>
      <c r="P53" s="90">
        <v>34.4</v>
      </c>
      <c r="Q53" s="90">
        <v>50.5</v>
      </c>
      <c r="R53" s="90">
        <v>140</v>
      </c>
      <c r="S53" s="90">
        <v>12.7</v>
      </c>
      <c r="T53" s="90">
        <v>46.9</v>
      </c>
      <c r="U53" s="118">
        <v>1080</v>
      </c>
      <c r="V53" s="87">
        <v>640</v>
      </c>
    </row>
    <row r="54" spans="2:22" x14ac:dyDescent="0.3">
      <c r="B54" s="82">
        <v>43868</v>
      </c>
      <c r="C54" s="83">
        <v>129.869</v>
      </c>
      <c r="D54" s="84">
        <v>644</v>
      </c>
      <c r="E54" s="85">
        <v>6.92</v>
      </c>
      <c r="F54" s="83">
        <v>7.73</v>
      </c>
      <c r="G54" s="84">
        <v>16</v>
      </c>
      <c r="H54" s="84">
        <v>25</v>
      </c>
      <c r="I54" s="84">
        <v>7</v>
      </c>
      <c r="J54" s="84">
        <v>58</v>
      </c>
      <c r="K54" s="84">
        <v>99</v>
      </c>
      <c r="L54" s="83">
        <v>39</v>
      </c>
      <c r="M54" s="83">
        <v>2.25</v>
      </c>
      <c r="N54" s="85">
        <v>0.999</v>
      </c>
      <c r="O54" s="85">
        <v>1.6842999999999999</v>
      </c>
      <c r="P54" s="83">
        <v>34.200000000000003</v>
      </c>
      <c r="Q54" s="83">
        <v>48.8</v>
      </c>
      <c r="R54" s="83">
        <v>142</v>
      </c>
      <c r="S54" s="83">
        <v>13</v>
      </c>
      <c r="T54" s="83">
        <v>43.9</v>
      </c>
      <c r="U54" s="118">
        <v>1210</v>
      </c>
      <c r="V54" s="87">
        <v>1620</v>
      </c>
    </row>
  </sheetData>
  <mergeCells count="1">
    <mergeCell ref="G1:I1"/>
  </mergeCells>
  <pageMargins left="0.25" right="0.25" top="0.75" bottom="0.75" header="0.3" footer="0.3"/>
  <pageSetup paperSize="8" scale="6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data</vt:lpstr>
      <vt:lpstr>RawSewage</vt:lpstr>
      <vt:lpstr>Effluent</vt:lpstr>
    </vt:vector>
  </TitlesOfParts>
  <Company>City of Winnipeg - Water &amp; Waste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Hwang, Jong</dc:creator>
  <cp:lastModifiedBy>Tri</cp:lastModifiedBy>
  <cp:lastPrinted>2021-07-08T23:03:38Z</cp:lastPrinted>
  <dcterms:created xsi:type="dcterms:W3CDTF">2020-03-16T20:26:01Z</dcterms:created>
  <dcterms:modified xsi:type="dcterms:W3CDTF">2021-07-15T01:20:12Z</dcterms:modified>
</cp:coreProperties>
</file>